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bin" ContentType="application/vnd.openxmlformats-officedocument.wordprocessingml.printerSettings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Health and care costs" sheetId="1" r:id="rId3"/>
    <sheet name="Savings based on actual data" sheetId="2" r:id="rId4"/>
    <sheet name="Cleft lip lifetime costs" sheetId="3" r:id="rId5"/>
    <sheet name="Spina bifida lifetime costs" sheetId="4" r:id="rId6"/>
    <sheet name="Neural tube costs - other" sheetId="5" r:id="rId7"/>
    <sheet name="LD lifetime costs" sheetId="6" r:id="rId8"/>
    <sheet name="Talipes lifetime costs " sheetId="7" r:id="rId9"/>
    <sheet name="Cong. heart lifetime costs " sheetId="8" r:id="rId10"/>
    <sheet name="Gastro Intest. lifetime costs  " sheetId="9" r:id="rId11"/>
    <sheet name="Renal lifetime costs  " sheetId="10" r:id="rId12"/>
  </sheets>
</workbook>
</file>

<file path=xl/sharedStrings.xml><?xml version="1.0" encoding="utf-8"?>
<sst xmlns="http://schemas.openxmlformats.org/spreadsheetml/2006/main" uniqueCount="188">
  <si>
    <t>PROCEED</t>
  </si>
  <si>
    <t>APPENDIX</t>
  </si>
  <si>
    <t>Costs and ongoing care benefits payments</t>
  </si>
  <si>
    <t xml:space="preserve">Congenital abnormalities </t>
  </si>
  <si>
    <t>Condition:</t>
  </si>
  <si>
    <t xml:space="preserve">Inpatient </t>
  </si>
  <si>
    <t xml:space="preserve">Ongoing </t>
  </si>
  <si>
    <t xml:space="preserve">Care </t>
  </si>
  <si>
    <t>Capital</t>
  </si>
  <si>
    <t>Lifetime</t>
  </si>
  <si>
    <t>procedures</t>
  </si>
  <si>
    <t>secondary care</t>
  </si>
  <si>
    <t>benefits</t>
  </si>
  <si>
    <t>TOTAL</t>
  </si>
  <si>
    <t>costs</t>
  </si>
  <si>
    <t>£</t>
  </si>
  <si>
    <t>Cleft lip and palate</t>
  </si>
  <si>
    <t>Spina bifida</t>
  </si>
  <si>
    <t>Other neural tube defects</t>
  </si>
  <si>
    <t>Learning Disability</t>
  </si>
  <si>
    <t>Talipes</t>
  </si>
  <si>
    <t>Congenital heart defects</t>
  </si>
  <si>
    <t>Gastro intestinal defects</t>
  </si>
  <si>
    <t>Renal abnormalities</t>
  </si>
  <si>
    <t>Assumptions:</t>
  </si>
  <si>
    <t>The costs are based upon a worst-case scenario in terms of level of disability</t>
  </si>
  <si>
    <t>Lifetime costs assume varying years - see individual sheets</t>
  </si>
  <si>
    <t>Benefits are based upon levels at April 2014</t>
  </si>
  <si>
    <t>HRG costs are based upon the National Tariff prices for 2014</t>
  </si>
  <si>
    <t>Several co-morbidities may occur - e.g. Talipes and Spina Bifida are often presented together</t>
  </si>
  <si>
    <t>and Congenital heart defects and Learning Disability</t>
  </si>
  <si>
    <t>The above savings assume that each baby surviving beyond the first few weeks of life continues to live to a normal lifespan</t>
  </si>
  <si>
    <t>Notes:</t>
  </si>
  <si>
    <t>The worst-case costs can be adjusted to suit each individual case, dependant upon the circumstances of each patient</t>
  </si>
  <si>
    <t>Method: Review each line of costs and delete / adjust as required</t>
  </si>
  <si>
    <t>e.g. renal costs may not need to include dialysis - remove this line</t>
  </si>
  <si>
    <t>HRG costs require update each year</t>
  </si>
  <si>
    <t>Costs have been colour coded and divided between providers:</t>
  </si>
  <si>
    <t>NHS costs</t>
  </si>
  <si>
    <t>Social care costs</t>
  </si>
  <si>
    <t>*****</t>
  </si>
  <si>
    <t>Opportunity costs of employment is a GDP cost</t>
  </si>
  <si>
    <t>AMH</t>
  </si>
  <si>
    <t>09.10.2014</t>
  </si>
  <si>
    <t>Derby data:</t>
  </si>
  <si>
    <t>Equating to 4% occurance birth defects compared with usual rate of 10%</t>
  </si>
  <si>
    <t>Cost of care</t>
  </si>
  <si>
    <t>2002/3</t>
  </si>
  <si>
    <t>Encephalocele / hydrocephalus</t>
  </si>
  <si>
    <t>TOP</t>
  </si>
  <si>
    <t>Renal dilation</t>
  </si>
  <si>
    <t>Univentricular heart</t>
  </si>
  <si>
    <t>Bilateral talipes</t>
  </si>
  <si>
    <t>VSD</t>
  </si>
  <si>
    <t>2011/12</t>
  </si>
  <si>
    <t>ASD</t>
  </si>
  <si>
    <t>No ventricular septum</t>
  </si>
  <si>
    <t>2012/13</t>
  </si>
  <si>
    <t>Hypoplastic l heart</t>
  </si>
  <si>
    <t>Bil\teral talipes - no liquor</t>
  </si>
  <si>
    <t>To calculate to 10% occurence</t>
  </si>
  <si>
    <t>Assumption: that all babies survive to full lifespan</t>
  </si>
  <si>
    <t>Potential cost saving £</t>
  </si>
  <si>
    <t>Assumed lifespan 80 years</t>
  </si>
  <si>
    <t>Birth</t>
  </si>
  <si>
    <t>Year</t>
  </si>
  <si>
    <t>(childhood)</t>
  </si>
  <si>
    <t>Adulthood</t>
  </si>
  <si>
    <t xml:space="preserve"> - assume 62 years</t>
  </si>
  <si>
    <t>18+</t>
  </si>
  <si>
    <t xml:space="preserve">Total lifetime </t>
  </si>
  <si>
    <t>Healthcare costs of newborns</t>
  </si>
  <si>
    <t>Initial procedures</t>
  </si>
  <si>
    <t>Lip</t>
  </si>
  <si>
    <t>costs by</t>
  </si>
  <si>
    <t>category</t>
  </si>
  <si>
    <t>Healthcare costs - ongong lifetime costs</t>
  </si>
  <si>
    <t>Subsequent  procedures</t>
  </si>
  <si>
    <t>Palate</t>
  </si>
  <si>
    <t>Bone graft</t>
  </si>
  <si>
    <t>Orthodontics</t>
  </si>
  <si>
    <t>Jaw / lip revision</t>
  </si>
  <si>
    <t>Ongoing case management</t>
  </si>
  <si>
    <t>Speech and Language therapy</t>
  </si>
  <si>
    <t>Benefits</t>
  </si>
  <si>
    <t>Respite care costs</t>
  </si>
  <si>
    <t>Aids and adaptations - home</t>
  </si>
  <si>
    <t>Personal Independence payment</t>
  </si>
  <si>
    <t>Over 16s</t>
  </si>
  <si>
    <t>Disability Living Allowance</t>
  </si>
  <si>
    <t>Under 16s</t>
  </si>
  <si>
    <t>Child tax credit</t>
  </si>
  <si>
    <t>Carer's allowance</t>
  </si>
  <si>
    <t>Employment and Support Allowance</t>
  </si>
  <si>
    <t>Access to work</t>
  </si>
  <si>
    <t>Opportunity cost of employment of carer - GDP</t>
  </si>
  <si>
    <t>Assume average £24,000</t>
  </si>
  <si>
    <t>Check out:</t>
  </si>
  <si>
    <r>
      <rPr>
        <sz val="11"/>
        <color indexed="8"/>
        <rFont val="Trebuchet MS Bold"/>
      </rPr>
      <t>Fixed</t>
    </r>
    <r>
      <rPr>
        <sz val="11"/>
        <color indexed="8"/>
        <rFont val="Trebuchet MS"/>
      </rPr>
      <t xml:space="preserve"> capital costs</t>
    </r>
  </si>
  <si>
    <t>Care plan timetable</t>
  </si>
  <si>
    <t>Most children with clefts will receive the same type of care plan tailored to meet their individual needs. A typical care plan timetable is described below:</t>
  </si>
  <si>
    <t>birth to 6 weeks: counselling for parents, hearing test and feeding assessment</t>
  </si>
  <si>
    <t>3 months: surgery to repair a cleft lip</t>
  </si>
  <si>
    <t>6-12 months: surgery to repair a cleft palate</t>
  </si>
  <si>
    <t>18 months: speech assessment</t>
  </si>
  <si>
    <t>3 years: speech assessment</t>
  </si>
  <si>
    <t>5 years: speech assessment</t>
  </si>
  <si>
    <t>8-11 years: bone graft to the cleft in the gum area (alveolus)</t>
  </si>
  <si>
    <t>11-15 years: orthodontic treatment and monitoring jaw growth</t>
  </si>
  <si>
    <t>18 years+: if needed, jaw surgery, lip and nose revision surgery, and final replacements for any missing teeth</t>
  </si>
  <si>
    <t>Spina Bifida</t>
  </si>
  <si>
    <t>Assumed lifespan 58 years</t>
  </si>
  <si>
    <t xml:space="preserve"> - assume 40 years</t>
  </si>
  <si>
    <t>Learning difficulties often accompany spina bifida</t>
  </si>
  <si>
    <t>Surgery to repair the spine</t>
  </si>
  <si>
    <t>Hydrocephalus shunt implant</t>
  </si>
  <si>
    <t>Corrective surgery for scoliosis</t>
  </si>
  <si>
    <t>Back brace - scoliosis</t>
  </si>
  <si>
    <t>Cord tethering release</t>
  </si>
  <si>
    <t>Tendon lengthening</t>
  </si>
  <si>
    <t>Physiotherapy</t>
  </si>
  <si>
    <t>Occupational therapy</t>
  </si>
  <si>
    <t xml:space="preserve">Incontinence treatments and products </t>
  </si>
  <si>
    <t>Pressure sore treatment</t>
  </si>
  <si>
    <t>Shunt management</t>
  </si>
  <si>
    <t>Prescribing costs</t>
  </si>
  <si>
    <t>Assume 4 weeks per annum</t>
  </si>
  <si>
    <t>Assume £134 per week</t>
  </si>
  <si>
    <t>Disability living allowance for children</t>
  </si>
  <si>
    <t>Assume average of £100 per week</t>
  </si>
  <si>
    <t>School classroom assistant</t>
  </si>
  <si>
    <t>Assume average £ 7,000</t>
  </si>
  <si>
    <t>Wheelchairs</t>
  </si>
  <si>
    <t xml:space="preserve">Surgery to repair the spine usually takes place within 48 hours of birth. </t>
  </si>
  <si>
    <t>Back brace to treat the symptoms of scoliosis</t>
  </si>
  <si>
    <t>Release of cord tethering</t>
  </si>
  <si>
    <t>Incontinence products and treatment</t>
  </si>
  <si>
    <t>Neural tube defects</t>
  </si>
  <si>
    <t>Assumed lifespan 28 years</t>
  </si>
  <si>
    <t xml:space="preserve"> - assume 10 years</t>
  </si>
  <si>
    <t>Regular secondary care check ups</t>
  </si>
  <si>
    <t xml:space="preserve">Incontinence products </t>
  </si>
  <si>
    <t>Sacral agenesis</t>
  </si>
  <si>
    <t>Assumption - that no clinical procedures are undertaken on the children</t>
  </si>
  <si>
    <t>Microcephaly</t>
  </si>
  <si>
    <t>Holosposencephaly</t>
  </si>
  <si>
    <t>Learning difficulties</t>
  </si>
  <si>
    <t>Accommodation and care</t>
  </si>
  <si>
    <t>Special educational costs</t>
  </si>
  <si>
    <t>Assume average £30,000</t>
  </si>
  <si>
    <t>Spina bifida often accompanies talipes</t>
  </si>
  <si>
    <t>Manipulation and casts</t>
  </si>
  <si>
    <t>Tenotomy</t>
  </si>
  <si>
    <t>Boot and bar</t>
  </si>
  <si>
    <t>Remanipulation</t>
  </si>
  <si>
    <t>Boots and shoes</t>
  </si>
  <si>
    <t>Ponsetti method:</t>
  </si>
  <si>
    <t>Manipulation and plaster cast - 8 weeks</t>
  </si>
  <si>
    <t>Achilles tendon release</t>
  </si>
  <si>
    <t>Boots and bar</t>
  </si>
  <si>
    <t>Relapse and remanipulation - 1/10 chance</t>
  </si>
  <si>
    <t>Learning difficulties often accompany heart defects</t>
  </si>
  <si>
    <t>Septal defects</t>
  </si>
  <si>
    <t>Tetralogy of Fallot</t>
  </si>
  <si>
    <t>Coarctation</t>
  </si>
  <si>
    <t>TAPVC</t>
  </si>
  <si>
    <t>Transposition</t>
  </si>
  <si>
    <t>Truncus arteriosus</t>
  </si>
  <si>
    <t>Ventrical defects (2 x new-born procedures)</t>
  </si>
  <si>
    <t>Surgery at birth</t>
  </si>
  <si>
    <t>Ventrical defects</t>
  </si>
  <si>
    <t>Surgery at birth, six months , three years</t>
  </si>
  <si>
    <t>Surgery within a few weeks of birth birth</t>
  </si>
  <si>
    <t>Pacemaker implant</t>
  </si>
  <si>
    <t>Lifetime medication for ongoing heart problems</t>
  </si>
  <si>
    <t>Care of Learning Disabilities symptoms</t>
  </si>
  <si>
    <t>Assumed life span - 58 years</t>
  </si>
  <si>
    <t>Duodenal atresia</t>
  </si>
  <si>
    <t>Surgery</t>
  </si>
  <si>
    <t>Anorectal atresia</t>
  </si>
  <si>
    <t>Surgery x 3</t>
  </si>
  <si>
    <t>Small left colon</t>
  </si>
  <si>
    <t>Renal defects</t>
  </si>
  <si>
    <t>Assumed life span - 40 years</t>
  </si>
  <si>
    <t xml:space="preserve"> - assume 22 years</t>
  </si>
  <si>
    <t>Dialysis - hospital (3 per week)</t>
  </si>
  <si>
    <t>(Adult cost assumed - no paediatric costs available)</t>
  </si>
  <si>
    <t>Renal surgery and post-op care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</si>
</sst>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[$£-809]#,##0"/>
    <numFmt numFmtId="60" formatCode="[$£-809]#,##0.00"/>
  </numFmts>
  <fonts count="11">
    <font>
      <sz val="12"/>
      <color indexed="8"/>
      <name val="Verdana"/>
    </font>
    <font>
      <sz val="11"/>
      <color indexed="8"/>
      <name val="Trebuchet MS"/>
    </font>
    <font>
      <sz val="14"/>
      <color indexed="8"/>
      <name val="Trebuchet MS"/>
    </font>
    <font>
      <sz val="14"/>
      <color indexed="9"/>
      <name val="Trebuchet MS Bold"/>
    </font>
    <font>
      <sz val="14"/>
      <color indexed="11"/>
      <name val="Trebuchet MS Bold"/>
    </font>
    <font>
      <sz val="14"/>
      <color indexed="8"/>
      <name val="Trebuchet MS Bold"/>
    </font>
    <font>
      <sz val="11"/>
      <color indexed="8"/>
      <name val="Trebuchet MS Bold"/>
    </font>
    <font>
      <sz val="11"/>
      <color indexed="11"/>
      <name val="Trebuchet MS"/>
    </font>
    <font>
      <sz val="11"/>
      <color indexed="11"/>
      <name val="Trebuchet MS Bold"/>
    </font>
    <font>
      <sz val="16"/>
      <color indexed="8"/>
      <name val="Trebuchet MS Bold"/>
    </font>
    <font>
      <sz val="13"/>
      <color indexed="8"/>
      <name val="Trebuchet MS Bold"/>
    </font>
  </fonts>
  <fills count="10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</fills>
  <borders count="4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8"/>
      </right>
      <top style="thin">
        <color indexed="10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8"/>
      </right>
      <top/>
      <bottom style="thin">
        <color indexed="10"/>
      </bottom>
      <diagonal/>
    </border>
    <border>
      <left style="medium">
        <color indexed="8"/>
      </left>
      <right style="medium">
        <color indexed="8"/>
      </right>
      <top/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/>
      <right/>
      <top style="medium">
        <color indexed="8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thin">
        <color indexed="10"/>
      </bottom>
      <diagonal/>
    </border>
    <border>
      <left/>
      <right/>
      <top style="thin">
        <color indexed="10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73">
    <xf numFmtId="0" fontId="0" applyNumberFormat="0" applyFont="1" applyFill="0" applyBorder="0" applyAlignment="1" applyProtection="0">
      <alignment vertical="top" wrapText="1"/>
    </xf>
    <xf numFmtId="0" fontId="1" applyNumberFormat="1" applyFont="1" applyFill="0" applyBorder="0" applyAlignment="1" applyProtection="0">
      <alignment vertical="bottom"/>
    </xf>
    <xf numFmtId="0" fontId="3" borderId="1" applyNumberFormat="1" applyFont="1" applyFill="0" applyBorder="1" applyAlignment="1" applyProtection="0">
      <alignment vertical="bottom"/>
    </xf>
    <xf numFmtId="0" fontId="1" borderId="1" applyNumberFormat="0" applyFont="1" applyFill="0" applyBorder="1" applyAlignment="1" applyProtection="0">
      <alignment vertical="bottom"/>
    </xf>
    <xf numFmtId="0" fontId="4" borderId="1" applyNumberFormat="1" applyFont="1" applyFill="0" applyBorder="1" applyAlignment="1" applyProtection="0">
      <alignment vertical="bottom"/>
    </xf>
    <xf numFmtId="0" fontId="5" borderId="1" applyNumberFormat="1" applyFont="1" applyFill="0" applyBorder="1" applyAlignment="1" applyProtection="0">
      <alignment vertical="bottom"/>
    </xf>
    <xf numFmtId="0" fontId="1" borderId="2" applyNumberFormat="0" applyFont="1" applyFill="0" applyBorder="1" applyAlignment="1" applyProtection="0">
      <alignment vertical="bottom"/>
    </xf>
    <xf numFmtId="0" fontId="6" borderId="1" applyNumberFormat="1" applyFont="1" applyFill="0" applyBorder="1" applyAlignment="1" applyProtection="0">
      <alignment vertical="bottom"/>
    </xf>
    <xf numFmtId="0" fontId="1" borderId="3" applyNumberFormat="0" applyFont="1" applyFill="0" applyBorder="1" applyAlignment="1" applyProtection="0">
      <alignment vertical="bottom"/>
    </xf>
    <xf numFmtId="0" fontId="1" fillId="2" borderId="4" applyNumberFormat="1" applyFont="1" applyFill="1" applyBorder="1" applyAlignment="1" applyProtection="0">
      <alignment horizontal="center" vertical="bottom"/>
    </xf>
    <xf numFmtId="0" fontId="1" fillId="3" borderId="4" applyNumberFormat="1" applyFont="1" applyFill="1" applyBorder="1" applyAlignment="1" applyProtection="0">
      <alignment horizontal="center" vertical="bottom"/>
    </xf>
    <xf numFmtId="0" fontId="1" fillId="4" borderId="4" applyNumberFormat="1" applyFont="1" applyFill="1" applyBorder="1" applyAlignment="1" applyProtection="0">
      <alignment horizontal="center" vertical="bottom"/>
    </xf>
    <xf numFmtId="0" fontId="1" fillId="5" borderId="4" applyNumberFormat="1" applyFont="1" applyFill="1" applyBorder="1" applyAlignment="1" applyProtection="0">
      <alignment horizontal="center" vertical="bottom"/>
    </xf>
    <xf numFmtId="0" fontId="6" fillId="6" borderId="4" applyNumberFormat="1" applyFont="1" applyFill="1" applyBorder="1" applyAlignment="1" applyProtection="0">
      <alignment horizontal="center" vertical="bottom"/>
    </xf>
    <xf numFmtId="0" fontId="1" borderId="5" applyNumberFormat="0" applyFont="1" applyFill="0" applyBorder="1" applyAlignment="1" applyProtection="0">
      <alignment vertical="bottom"/>
    </xf>
    <xf numFmtId="0" fontId="1" fillId="2" borderId="6" applyNumberFormat="1" applyFont="1" applyFill="1" applyBorder="1" applyAlignment="1" applyProtection="0">
      <alignment horizontal="center" vertical="bottom"/>
    </xf>
    <xf numFmtId="0" fontId="1" fillId="3" borderId="6" applyNumberFormat="1" applyFont="1" applyFill="1" applyBorder="1" applyAlignment="1" applyProtection="0">
      <alignment horizontal="center" vertical="bottom"/>
    </xf>
    <xf numFmtId="0" fontId="1" fillId="4" borderId="6" applyNumberFormat="1" applyFont="1" applyFill="1" applyBorder="1" applyAlignment="1" applyProtection="0">
      <alignment horizontal="center" vertical="bottom"/>
    </xf>
    <xf numFmtId="1" fontId="1" fillId="5" borderId="6" applyNumberFormat="1" applyFont="1" applyFill="1" applyBorder="1" applyAlignment="1" applyProtection="0">
      <alignment horizontal="center" vertical="bottom"/>
    </xf>
    <xf numFmtId="0" fontId="6" fillId="6" borderId="6" applyNumberFormat="1" applyFont="1" applyFill="1" applyBorder="1" applyAlignment="1" applyProtection="0">
      <alignment horizontal="center" vertical="bottom"/>
    </xf>
    <xf numFmtId="1" fontId="1" fillId="2" borderId="7" applyNumberFormat="1" applyFont="1" applyFill="1" applyBorder="1" applyAlignment="1" applyProtection="0">
      <alignment horizontal="center" vertical="bottom"/>
    </xf>
    <xf numFmtId="0" fontId="1" fillId="3" borderId="7" applyNumberFormat="1" applyFont="1" applyFill="1" applyBorder="1" applyAlignment="1" applyProtection="0">
      <alignment horizontal="center" vertical="bottom"/>
    </xf>
    <xf numFmtId="1" fontId="1" fillId="4" borderId="7" applyNumberFormat="1" applyFont="1" applyFill="1" applyBorder="1" applyAlignment="1" applyProtection="0">
      <alignment horizontal="center" vertical="bottom"/>
    </xf>
    <xf numFmtId="1" fontId="1" fillId="5" borderId="7" applyNumberFormat="1" applyFont="1" applyFill="1" applyBorder="1" applyAlignment="1" applyProtection="0">
      <alignment horizontal="center" vertical="bottom"/>
    </xf>
    <xf numFmtId="1" fontId="6" fillId="6" borderId="7" applyNumberFormat="1" applyFont="1" applyFill="1" applyBorder="1" applyAlignment="1" applyProtection="0">
      <alignment horizontal="center" vertical="bottom"/>
    </xf>
    <xf numFmtId="0" fontId="1" borderId="8" applyNumberFormat="1" applyFont="1" applyFill="0" applyBorder="1" applyAlignment="1" applyProtection="0">
      <alignment horizontal="center" vertical="bottom"/>
    </xf>
    <xf numFmtId="0" fontId="6" fillId="6" borderId="8" applyNumberFormat="1" applyFont="1" applyFill="1" applyBorder="1" applyAlignment="1" applyProtection="0">
      <alignment horizontal="center" vertical="bottom"/>
    </xf>
    <xf numFmtId="1" fontId="1" borderId="4" applyNumberFormat="1" applyFont="1" applyFill="0" applyBorder="1" applyAlignment="1" applyProtection="0">
      <alignment vertical="bottom"/>
    </xf>
    <xf numFmtId="1" fontId="6" fillId="6" borderId="4" applyNumberFormat="1" applyFont="1" applyFill="1" applyBorder="1" applyAlignment="1" applyProtection="0">
      <alignment vertical="bottom"/>
    </xf>
    <xf numFmtId="0" fontId="1" borderId="1" applyNumberFormat="1" applyFont="1" applyFill="0" applyBorder="1" applyAlignment="1" applyProtection="0">
      <alignment vertical="bottom"/>
    </xf>
    <xf numFmtId="3" fontId="1" fillId="2" borderId="6" applyNumberFormat="1" applyFont="1" applyFill="1" applyBorder="1" applyAlignment="1" applyProtection="0">
      <alignment vertical="bottom"/>
    </xf>
    <xf numFmtId="3" fontId="1" fillId="3" borderId="6" applyNumberFormat="1" applyFont="1" applyFill="1" applyBorder="1" applyAlignment="1" applyProtection="0">
      <alignment vertical="bottom"/>
    </xf>
    <xf numFmtId="3" fontId="1" fillId="4" borderId="6" applyNumberFormat="1" applyFont="1" applyFill="1" applyBorder="1" applyAlignment="1" applyProtection="0">
      <alignment vertical="bottom"/>
    </xf>
    <xf numFmtId="3" fontId="1" fillId="5" borderId="6" applyNumberFormat="1" applyFont="1" applyFill="1" applyBorder="1" applyAlignment="1" applyProtection="0">
      <alignment vertical="bottom"/>
    </xf>
    <xf numFmtId="3" fontId="6" fillId="6" borderId="6" applyNumberFormat="1" applyFont="1" applyFill="1" applyBorder="1" applyAlignment="1" applyProtection="0">
      <alignment vertical="bottom"/>
    </xf>
    <xf numFmtId="1" fontId="1" borderId="1" applyNumberFormat="1" applyFont="1" applyFill="0" applyBorder="1" applyAlignment="1" applyProtection="0">
      <alignment vertical="bottom"/>
    </xf>
    <xf numFmtId="1" fontId="1" fillId="5" borderId="6" applyNumberFormat="1" applyFont="1" applyFill="1" applyBorder="1" applyAlignment="1" applyProtection="0">
      <alignment vertical="bottom"/>
    </xf>
    <xf numFmtId="1" fontId="1" fillId="4" borderId="6" applyNumberFormat="1" applyFont="1" applyFill="1" applyBorder="1" applyAlignment="1" applyProtection="0">
      <alignment vertical="bottom"/>
    </xf>
    <xf numFmtId="3" fontId="1" fillId="2" borderId="7" applyNumberFormat="1" applyFont="1" applyFill="1" applyBorder="1" applyAlignment="1" applyProtection="0">
      <alignment vertical="bottom"/>
    </xf>
    <xf numFmtId="3" fontId="1" fillId="3" borderId="7" applyNumberFormat="1" applyFont="1" applyFill="1" applyBorder="1" applyAlignment="1" applyProtection="0">
      <alignment vertical="bottom"/>
    </xf>
    <xf numFmtId="3" fontId="1" fillId="4" borderId="7" applyNumberFormat="1" applyFont="1" applyFill="1" applyBorder="1" applyAlignment="1" applyProtection="0">
      <alignment vertical="bottom"/>
    </xf>
    <xf numFmtId="1" fontId="1" fillId="5" borderId="7" applyNumberFormat="1" applyFont="1" applyFill="1" applyBorder="1" applyAlignment="1" applyProtection="0">
      <alignment vertical="bottom"/>
    </xf>
    <xf numFmtId="3" fontId="6" fillId="6" borderId="7" applyNumberFormat="1" applyFont="1" applyFill="1" applyBorder="1" applyAlignment="1" applyProtection="0">
      <alignment vertical="bottom"/>
    </xf>
    <xf numFmtId="0" fontId="1" borderId="9" applyNumberFormat="0" applyFont="1" applyFill="0" applyBorder="1" applyAlignment="1" applyProtection="0">
      <alignment vertical="bottom"/>
    </xf>
    <xf numFmtId="1" fontId="6" borderId="9" applyNumberFormat="1" applyFont="1" applyFill="0" applyBorder="1" applyAlignment="1" applyProtection="0">
      <alignment vertical="bottom"/>
    </xf>
    <xf numFmtId="1" fontId="1" fillId="2" borderId="8" applyNumberFormat="1" applyFont="1" applyFill="1" applyBorder="1" applyAlignment="1" applyProtection="0">
      <alignment horizontal="center" vertical="bottom"/>
    </xf>
    <xf numFmtId="1" fontId="1" fillId="3" borderId="8" applyNumberFormat="1" applyFont="1" applyFill="1" applyBorder="1" applyAlignment="1" applyProtection="0">
      <alignment horizontal="center" vertical="bottom"/>
    </xf>
    <xf numFmtId="1" fontId="1" fillId="4" borderId="8" applyNumberFormat="1" applyFont="1" applyFill="1" applyBorder="1" applyAlignment="1" applyProtection="0">
      <alignment horizontal="center" vertical="bottom"/>
    </xf>
    <xf numFmtId="1" fontId="1" fillId="5" borderId="8" applyNumberFormat="1" applyFont="1" applyFill="1" applyBorder="1" applyAlignment="1" applyProtection="0">
      <alignment horizontal="center" vertical="bottom"/>
    </xf>
    <xf numFmtId="0" fontId="7" borderId="1" applyNumberFormat="1" applyFont="1" applyFill="0" applyBorder="1" applyAlignment="1" applyProtection="0">
      <alignment vertical="bottom"/>
    </xf>
    <xf numFmtId="0" fontId="1" applyNumberFormat="1" applyFont="1" applyFill="0" applyBorder="0" applyAlignment="1" applyProtection="0">
      <alignment vertical="bottom"/>
    </xf>
    <xf numFmtId="0" fontId="8" borderId="1" applyNumberFormat="1" applyFont="1" applyFill="0" applyBorder="1" applyAlignment="1" applyProtection="0">
      <alignment vertical="bottom"/>
    </xf>
    <xf numFmtId="0" fontId="6" borderId="1" applyNumberFormat="1" applyFont="1" applyFill="0" applyBorder="1" applyAlignment="1" applyProtection="0">
      <alignment horizontal="center" vertical="bottom"/>
    </xf>
    <xf numFmtId="3" fontId="1" borderId="1" applyNumberFormat="1" applyFont="1" applyFill="0" applyBorder="1" applyAlignment="1" applyProtection="0">
      <alignment vertical="bottom"/>
    </xf>
    <xf numFmtId="0" fontId="1" borderId="10" applyNumberFormat="0" applyFont="1" applyFill="0" applyBorder="1" applyAlignment="1" applyProtection="0">
      <alignment vertical="bottom"/>
    </xf>
    <xf numFmtId="0" fontId="9" borderId="11" applyNumberFormat="1" applyFont="1" applyFill="0" applyBorder="1" applyAlignment="1" applyProtection="0">
      <alignment vertical="bottom"/>
    </xf>
    <xf numFmtId="1" fontId="9" borderId="12" applyNumberFormat="1" applyFont="1" applyFill="0" applyBorder="1" applyAlignment="1" applyProtection="0">
      <alignment vertical="bottom"/>
    </xf>
    <xf numFmtId="3" fontId="9" borderId="13" applyNumberFormat="1" applyFont="1" applyFill="0" applyBorder="1" applyAlignment="1" applyProtection="0">
      <alignment vertical="bottom"/>
    </xf>
    <xf numFmtId="0" fontId="1" borderId="14" applyNumberFormat="0" applyFont="1" applyFill="0" applyBorder="1" applyAlignment="1" applyProtection="0">
      <alignment vertical="bottom"/>
    </xf>
    <xf numFmtId="0" fontId="1" applyNumberFormat="1" applyFont="1" applyFill="0" applyBorder="0" applyAlignment="1" applyProtection="0">
      <alignment vertical="bottom"/>
    </xf>
    <xf numFmtId="0" fontId="1" borderId="15" applyNumberFormat="0" applyFont="1" applyFill="0" applyBorder="1" applyAlignment="1" applyProtection="0">
      <alignment vertical="bottom"/>
    </xf>
    <xf numFmtId="0" fontId="1" borderId="16" applyNumberFormat="0" applyFont="1" applyFill="0" applyBorder="1" applyAlignment="1" applyProtection="0">
      <alignment vertical="bottom"/>
    </xf>
    <xf numFmtId="0" fontId="1" fillId="7" borderId="17" applyNumberFormat="1" applyFont="1" applyFill="1" applyBorder="1" applyAlignment="1" applyProtection="0">
      <alignment vertical="bottom"/>
    </xf>
    <xf numFmtId="0" fontId="1" borderId="18" applyNumberFormat="0" applyFont="1" applyFill="0" applyBorder="1" applyAlignment="1" applyProtection="0">
      <alignment vertical="bottom"/>
    </xf>
    <xf numFmtId="0" fontId="1" borderId="19" applyNumberFormat="0" applyFont="1" applyFill="0" applyBorder="1" applyAlignment="1" applyProtection="0">
      <alignment vertical="bottom"/>
    </xf>
    <xf numFmtId="1" fontId="1" fillId="8" borderId="17" applyNumberFormat="1" applyFont="1" applyFill="1" applyBorder="1" applyAlignment="1" applyProtection="0">
      <alignment vertical="bottom"/>
    </xf>
    <xf numFmtId="0" fontId="6" borderId="18" applyNumberFormat="1" applyFont="1" applyFill="0" applyBorder="1" applyAlignment="1" applyProtection="0">
      <alignment horizontal="center" vertical="bottom"/>
    </xf>
    <xf numFmtId="1" fontId="6" borderId="1" applyNumberFormat="1" applyFont="1" applyFill="0" applyBorder="1" applyAlignment="1" applyProtection="0">
      <alignment vertical="bottom"/>
    </xf>
    <xf numFmtId="0" fontId="1" borderId="20" applyNumberFormat="0" applyFont="1" applyFill="0" applyBorder="1" applyAlignment="1" applyProtection="0">
      <alignment vertical="bottom"/>
    </xf>
    <xf numFmtId="0" fontId="1" borderId="21" applyNumberFormat="0" applyFont="1" applyFill="0" applyBorder="1" applyAlignment="1" applyProtection="0">
      <alignment vertical="bottom"/>
    </xf>
    <xf numFmtId="59" fontId="6" fillId="9" borderId="22" applyNumberFormat="1" applyFont="1" applyFill="1" applyBorder="1" applyAlignment="1" applyProtection="0">
      <alignment horizontal="center" vertical="bottom"/>
    </xf>
    <xf numFmtId="1" fontId="1" fillId="8" borderId="23" applyNumberFormat="1" applyFont="1" applyFill="1" applyBorder="1" applyAlignment="1" applyProtection="0">
      <alignment vertical="bottom"/>
    </xf>
    <xf numFmtId="0" fontId="1" borderId="24" applyNumberFormat="0" applyFont="1" applyFill="0" applyBorder="1" applyAlignment="1" applyProtection="0">
      <alignment vertical="bottom"/>
    </xf>
    <xf numFmtId="0" fontId="1" borderId="25" applyNumberFormat="1" applyFont="1" applyFill="0" applyBorder="1" applyAlignment="1" applyProtection="0">
      <alignment horizontal="center" vertical="bottom"/>
    </xf>
    <xf numFmtId="0" fontId="1" borderId="15" applyNumberFormat="1" applyFont="1" applyFill="0" applyBorder="1" applyAlignment="1" applyProtection="0">
      <alignment horizontal="center" vertical="bottom"/>
    </xf>
    <xf numFmtId="0" fontId="1" borderId="26" applyNumberFormat="0" applyFont="1" applyFill="0" applyBorder="1" applyAlignment="1" applyProtection="0">
      <alignment vertical="bottom"/>
    </xf>
    <xf numFmtId="0" fontId="1" borderId="27" applyNumberFormat="1" applyFont="1" applyFill="0" applyBorder="1" applyAlignment="1" applyProtection="0">
      <alignment horizontal="center" vertical="bottom"/>
    </xf>
    <xf numFmtId="0" fontId="1" fillId="2" borderId="17" applyNumberFormat="1" applyFont="1" applyFill="1" applyBorder="1" applyAlignment="1" applyProtection="0">
      <alignment vertical="bottom"/>
    </xf>
    <xf numFmtId="1" fontId="1" fillId="2" borderId="17" applyNumberFormat="1" applyFont="1" applyFill="1" applyBorder="1" applyAlignment="1" applyProtection="0">
      <alignment vertical="bottom"/>
    </xf>
    <xf numFmtId="3" fontId="1" fillId="2" borderId="17" applyNumberFormat="1" applyFont="1" applyFill="1" applyBorder="1" applyAlignment="1" applyProtection="0">
      <alignment vertical="bottom"/>
    </xf>
    <xf numFmtId="3" fontId="1" fillId="2" borderId="28" applyNumberFormat="1" applyFont="1" applyFill="1" applyBorder="1" applyAlignment="1" applyProtection="0">
      <alignment vertical="bottom"/>
    </xf>
    <xf numFmtId="0" fontId="1" borderId="29" applyNumberFormat="1" applyFont="1" applyFill="0" applyBorder="1" applyAlignment="1" applyProtection="0">
      <alignment horizontal="center" vertical="bottom"/>
    </xf>
    <xf numFmtId="1" fontId="1" borderId="20" applyNumberFormat="1" applyFont="1" applyFill="0" applyBorder="1" applyAlignment="1" applyProtection="0">
      <alignment vertical="bottom"/>
    </xf>
    <xf numFmtId="1" fontId="1" borderId="30" applyNumberFormat="1" applyFont="1" applyFill="0" applyBorder="1" applyAlignment="1" applyProtection="0">
      <alignment vertical="bottom"/>
    </xf>
    <xf numFmtId="1" fontId="1" borderId="29" applyNumberFormat="1" applyFont="1" applyFill="0" applyBorder="1" applyAlignment="1" applyProtection="0">
      <alignment vertical="bottom"/>
    </xf>
    <xf numFmtId="1" fontId="1" borderId="16" applyNumberFormat="1" applyFont="1" applyFill="0" applyBorder="1" applyAlignment="1" applyProtection="0">
      <alignment vertical="bottom"/>
    </xf>
    <xf numFmtId="1" fontId="1" borderId="31" applyNumberFormat="1" applyFont="1" applyFill="0" applyBorder="1" applyAlignment="1" applyProtection="0">
      <alignment vertical="bottom"/>
    </xf>
    <xf numFmtId="0" fontId="1" borderId="32" applyNumberFormat="0" applyFont="1" applyFill="0" applyBorder="1" applyAlignment="1" applyProtection="0">
      <alignment vertical="bottom"/>
    </xf>
    <xf numFmtId="3" fontId="1" fillId="2" borderId="33" applyNumberFormat="1" applyFont="1" applyFill="1" applyBorder="1" applyAlignment="1" applyProtection="0">
      <alignment vertical="bottom"/>
    </xf>
    <xf numFmtId="1" fontId="1" fillId="3" borderId="17" applyNumberFormat="1" applyFont="1" applyFill="1" applyBorder="1" applyAlignment="1" applyProtection="0">
      <alignment vertical="bottom"/>
    </xf>
    <xf numFmtId="0" fontId="1" fillId="3" borderId="17" applyNumberFormat="1" applyFont="1" applyFill="1" applyBorder="1" applyAlignment="1" applyProtection="0">
      <alignment vertical="bottom"/>
    </xf>
    <xf numFmtId="3" fontId="1" fillId="3" borderId="17" applyNumberFormat="1" applyFont="1" applyFill="1" applyBorder="1" applyAlignment="1" applyProtection="0">
      <alignment vertical="bottom"/>
    </xf>
    <xf numFmtId="3" fontId="1" fillId="3" borderId="28" applyNumberFormat="1" applyFont="1" applyFill="1" applyBorder="1" applyAlignment="1" applyProtection="0">
      <alignment vertical="bottom"/>
    </xf>
    <xf numFmtId="3" fontId="1" borderId="33" applyNumberFormat="1" applyFont="1" applyFill="0" applyBorder="1" applyAlignment="1" applyProtection="0">
      <alignment vertical="bottom"/>
    </xf>
    <xf numFmtId="3" fontId="1" fillId="3" borderId="33" applyNumberFormat="1" applyFont="1" applyFill="1" applyBorder="1" applyAlignment="1" applyProtection="0">
      <alignment vertical="bottom"/>
    </xf>
    <xf numFmtId="0" fontId="1" borderId="20" applyNumberFormat="1" applyFont="1" applyFill="0" applyBorder="1" applyAlignment="1" applyProtection="0">
      <alignment vertical="bottom"/>
    </xf>
    <xf numFmtId="0" fontId="1" borderId="30" applyNumberFormat="0" applyFont="1" applyFill="0" applyBorder="1" applyAlignment="1" applyProtection="0">
      <alignment vertical="bottom"/>
    </xf>
    <xf numFmtId="3" fontId="1" borderId="34" applyNumberFormat="1" applyFont="1" applyFill="0" applyBorder="1" applyAlignment="1" applyProtection="0">
      <alignment vertical="bottom"/>
    </xf>
    <xf numFmtId="3" fontId="1" borderId="20" applyNumberFormat="1" applyFont="1" applyFill="0" applyBorder="1" applyAlignment="1" applyProtection="0">
      <alignment vertical="bottom"/>
    </xf>
    <xf numFmtId="3" fontId="1" borderId="35" applyNumberFormat="1" applyFont="1" applyFill="0" applyBorder="1" applyAlignment="1" applyProtection="0">
      <alignment vertical="bottom"/>
    </xf>
    <xf numFmtId="1" fontId="1" borderId="36" applyNumberFormat="1" applyFont="1" applyFill="0" applyBorder="1" applyAlignment="1" applyProtection="0">
      <alignment vertical="bottom"/>
    </xf>
    <xf numFmtId="3" fontId="1" borderId="18" applyNumberFormat="1" applyFont="1" applyFill="0" applyBorder="1" applyAlignment="1" applyProtection="0">
      <alignment vertical="bottom"/>
    </xf>
    <xf numFmtId="3" fontId="1" borderId="21" applyNumberFormat="1" applyFont="1" applyFill="0" applyBorder="1" applyAlignment="1" applyProtection="0">
      <alignment vertical="bottom"/>
    </xf>
    <xf numFmtId="0" fontId="1" borderId="15" applyNumberFormat="1" applyFont="1" applyFill="0" applyBorder="1" applyAlignment="1" applyProtection="0">
      <alignment vertical="bottom"/>
    </xf>
    <xf numFmtId="3" fontId="1" borderId="25" applyNumberFormat="1" applyFont="1" applyFill="0" applyBorder="1" applyAlignment="1" applyProtection="0">
      <alignment vertical="bottom"/>
    </xf>
    <xf numFmtId="3" fontId="1" borderId="15" applyNumberFormat="1" applyFont="1" applyFill="0" applyBorder="1" applyAlignment="1" applyProtection="0">
      <alignment vertical="bottom"/>
    </xf>
    <xf numFmtId="3" fontId="1" borderId="26" applyNumberFormat="1" applyFont="1" applyFill="0" applyBorder="1" applyAlignment="1" applyProtection="0">
      <alignment vertical="bottom"/>
    </xf>
    <xf numFmtId="0" fontId="7" borderId="16" applyNumberFormat="1" applyFont="1" applyFill="0" applyBorder="1" applyAlignment="1" applyProtection="0">
      <alignment vertical="bottom"/>
    </xf>
    <xf numFmtId="0" fontId="1" fillId="4" borderId="17" applyNumberFormat="1" applyFont="1" applyFill="1" applyBorder="1" applyAlignment="1" applyProtection="0">
      <alignment vertical="bottom"/>
    </xf>
    <xf numFmtId="1" fontId="1" fillId="4" borderId="17" applyNumberFormat="1" applyFont="1" applyFill="1" applyBorder="1" applyAlignment="1" applyProtection="0">
      <alignment vertical="bottom"/>
    </xf>
    <xf numFmtId="3" fontId="1" fillId="4" borderId="17" applyNumberFormat="1" applyFont="1" applyFill="1" applyBorder="1" applyAlignment="1" applyProtection="0">
      <alignment vertical="bottom"/>
    </xf>
    <xf numFmtId="3" fontId="1" fillId="4" borderId="28" applyNumberFormat="1" applyFont="1" applyFill="1" applyBorder="1" applyAlignment="1" applyProtection="0">
      <alignment vertical="bottom"/>
    </xf>
    <xf numFmtId="3" fontId="1" fillId="4" borderId="33" applyNumberFormat="1" applyFont="1" applyFill="1" applyBorder="1" applyAlignment="1" applyProtection="0">
      <alignment vertical="bottom"/>
    </xf>
    <xf numFmtId="1" fontId="1" borderId="37" applyNumberFormat="1" applyFont="1" applyFill="0" applyBorder="1" applyAlignment="1" applyProtection="0">
      <alignment vertical="bottom"/>
    </xf>
    <xf numFmtId="0" fontId="1" borderId="38" applyNumberFormat="0" applyFont="1" applyFill="0" applyBorder="1" applyAlignment="1" applyProtection="0">
      <alignment vertical="bottom"/>
    </xf>
    <xf numFmtId="0" fontId="10" borderId="1" applyNumberFormat="1" applyFont="1" applyFill="0" applyBorder="1" applyAlignment="1" applyProtection="0">
      <alignment vertical="center"/>
    </xf>
    <xf numFmtId="1" fontId="1" borderId="1" applyNumberFormat="1" applyFont="1" applyFill="0" applyBorder="1" applyAlignment="1" applyProtection="0">
      <alignment horizontal="left" vertical="center"/>
    </xf>
    <xf numFmtId="0" fontId="1" borderId="1" applyNumberFormat="1" applyFont="1" applyFill="0" applyBorder="1" applyAlignment="1" applyProtection="0">
      <alignment horizontal="left" vertical="center"/>
    </xf>
    <xf numFmtId="0" fontId="1" applyNumberFormat="1" applyFont="1" applyFill="0" applyBorder="0" applyAlignment="1" applyProtection="0">
      <alignment vertical="bottom"/>
    </xf>
    <xf numFmtId="1" fontId="6" borderId="1" applyNumberFormat="1" applyFont="1" applyFill="0" applyBorder="1" applyAlignment="1" applyProtection="0">
      <alignment horizontal="center" vertical="bottom"/>
    </xf>
    <xf numFmtId="1" fontId="6" borderId="18" applyNumberFormat="1" applyFont="1" applyFill="0" applyBorder="1" applyAlignment="1" applyProtection="0">
      <alignment horizontal="center" vertical="bottom"/>
    </xf>
    <xf numFmtId="0" fontId="7" borderId="15" applyNumberFormat="1" applyFont="1" applyFill="0" applyBorder="1" applyAlignment="1" applyProtection="0">
      <alignment vertical="bottom"/>
    </xf>
    <xf numFmtId="59" fontId="6" fillId="5" borderId="39" applyNumberFormat="1" applyFont="1" applyFill="1" applyBorder="1" applyAlignment="1" applyProtection="0">
      <alignment horizontal="center" vertical="bottom"/>
    </xf>
    <xf numFmtId="0" fontId="1" borderId="25" applyNumberFormat="0" applyFont="1" applyFill="0" applyBorder="1" applyAlignment="1" applyProtection="0">
      <alignment vertical="bottom"/>
    </xf>
    <xf numFmtId="0" fontId="1" fillId="2" borderId="17" applyNumberFormat="1" applyFont="1" applyFill="1" applyBorder="1" applyAlignment="1" applyProtection="0">
      <alignment vertical="center"/>
    </xf>
    <xf numFmtId="3" fontId="1" borderId="14" applyNumberFormat="1" applyFont="1" applyFill="0" applyBorder="1" applyAlignment="1" applyProtection="0">
      <alignment vertical="bottom"/>
    </xf>
    <xf numFmtId="3" fontId="1" borderId="29" applyNumberFormat="1" applyFont="1" applyFill="0" applyBorder="1" applyAlignment="1" applyProtection="0">
      <alignment vertical="bottom"/>
    </xf>
    <xf numFmtId="3" fontId="1" borderId="31" applyNumberFormat="1" applyFont="1" applyFill="0" applyBorder="1" applyAlignment="1" applyProtection="0">
      <alignment vertical="bottom"/>
    </xf>
    <xf numFmtId="1" fontId="1" borderId="15" applyNumberFormat="1" applyFont="1" applyFill="0" applyBorder="1" applyAlignment="1" applyProtection="0">
      <alignment vertical="bottom"/>
    </xf>
    <xf numFmtId="0" fontId="1" borderId="40" applyNumberFormat="0" applyFont="1" applyFill="0" applyBorder="1" applyAlignment="1" applyProtection="0">
      <alignment vertical="bottom"/>
    </xf>
    <xf numFmtId="3" fontId="1" borderId="41" applyNumberFormat="1" applyFont="1" applyFill="0" applyBorder="1" applyAlignment="1" applyProtection="0">
      <alignment vertical="bottom"/>
    </xf>
    <xf numFmtId="3" fontId="1" borderId="42" applyNumberFormat="1" applyFont="1" applyFill="0" applyBorder="1" applyAlignment="1" applyProtection="0">
      <alignment vertical="bottom"/>
    </xf>
    <xf numFmtId="3" fontId="1" borderId="43" applyNumberFormat="1" applyFont="1" applyFill="0" applyBorder="1" applyAlignment="1" applyProtection="0">
      <alignment vertical="bottom"/>
    </xf>
    <xf numFmtId="3" fontId="1" borderId="36" applyNumberFormat="1" applyFont="1" applyFill="0" applyBorder="1" applyAlignment="1" applyProtection="0">
      <alignment vertical="bottom"/>
    </xf>
    <xf numFmtId="0" fontId="1" borderId="42" applyNumberFormat="0" applyFont="1" applyFill="0" applyBorder="1" applyAlignment="1" applyProtection="0">
      <alignment vertical="bottom"/>
    </xf>
    <xf numFmtId="3" fontId="1" borderId="16" applyNumberFormat="1" applyFont="1" applyFill="0" applyBorder="1" applyAlignment="1" applyProtection="0">
      <alignment vertical="bottom"/>
    </xf>
    <xf numFmtId="0" fontId="1" fillId="5" borderId="17" applyNumberFormat="1" applyFont="1" applyFill="1" applyBorder="1" applyAlignment="1" applyProtection="0">
      <alignment vertical="bottom"/>
    </xf>
    <xf numFmtId="1" fontId="1" fillId="5" borderId="17" applyNumberFormat="1" applyFont="1" applyFill="1" applyBorder="1" applyAlignment="1" applyProtection="0">
      <alignment vertical="bottom"/>
    </xf>
    <xf numFmtId="3" fontId="1" fillId="5" borderId="17" applyNumberFormat="1" applyFont="1" applyFill="1" applyBorder="1" applyAlignment="1" applyProtection="0">
      <alignment vertical="bottom"/>
    </xf>
    <xf numFmtId="3" fontId="1" fillId="5" borderId="28" applyNumberFormat="1" applyFont="1" applyFill="1" applyBorder="1" applyAlignment="1" applyProtection="0">
      <alignment vertical="bottom"/>
    </xf>
    <xf numFmtId="3" fontId="1" fillId="5" borderId="44" applyNumberFormat="1" applyFont="1" applyFill="1" applyBorder="1" applyAlignment="1" applyProtection="0">
      <alignment vertical="bottom"/>
    </xf>
    <xf numFmtId="3" fontId="1" borderId="38" applyNumberFormat="1" applyFont="1" applyFill="0" applyBorder="1" applyAlignment="1" applyProtection="0">
      <alignment vertical="bottom"/>
    </xf>
    <xf numFmtId="0" fontId="1" borderId="1" applyNumberFormat="1" applyFont="1" applyFill="0" applyBorder="1" applyAlignment="1" applyProtection="0">
      <alignment vertical="center"/>
    </xf>
    <xf numFmtId="0" fontId="1" applyNumberFormat="1" applyFont="1" applyFill="0" applyBorder="0" applyAlignment="1" applyProtection="0">
      <alignment vertical="bottom"/>
    </xf>
    <xf numFmtId="1" fontId="7" borderId="1" applyNumberFormat="1" applyFont="1" applyFill="0" applyBorder="1" applyAlignment="1" applyProtection="0">
      <alignment vertical="bottom"/>
    </xf>
    <xf numFmtId="59" fontId="6" borderId="45" applyNumberFormat="1" applyFont="1" applyFill="0" applyBorder="1" applyAlignment="1" applyProtection="0">
      <alignment horizontal="center" vertical="bottom"/>
    </xf>
    <xf numFmtId="1" fontId="1" borderId="16" applyNumberFormat="1" applyFont="1" applyFill="0" applyBorder="1" applyAlignment="1" applyProtection="0">
      <alignment vertical="center"/>
    </xf>
    <xf numFmtId="3" fontId="1" fillId="5" borderId="33" applyNumberFormat="1" applyFont="1" applyFill="1" applyBorder="1" applyAlignment="1" applyProtection="0">
      <alignment vertical="bottom"/>
    </xf>
    <xf numFmtId="3" fontId="1" borderId="44" applyNumberFormat="1" applyFont="1" applyFill="0" applyBorder="1" applyAlignment="1" applyProtection="0">
      <alignment vertical="bottom"/>
    </xf>
    <xf numFmtId="0" fontId="1" applyNumberFormat="1" applyFont="1" applyFill="0" applyBorder="0" applyAlignment="1" applyProtection="0">
      <alignment vertical="bottom"/>
    </xf>
    <xf numFmtId="60" fontId="1" borderId="45" applyNumberFormat="1" applyFont="1" applyFill="0" applyBorder="1" applyAlignment="1" applyProtection="0">
      <alignment horizontal="center" vertical="bottom"/>
    </xf>
    <xf numFmtId="1" fontId="1" borderId="32" applyNumberFormat="1" applyFont="1" applyFill="0" applyBorder="1" applyAlignment="1" applyProtection="0">
      <alignment vertical="bottom"/>
    </xf>
    <xf numFmtId="0" fontId="1" borderId="16" applyNumberFormat="1" applyFont="1" applyFill="0" applyBorder="1" applyAlignment="1" applyProtection="0">
      <alignment vertical="bottom"/>
    </xf>
    <xf numFmtId="1" fontId="1" borderId="42" applyNumberFormat="1" applyFont="1" applyFill="0" applyBorder="1" applyAlignment="1" applyProtection="0">
      <alignment vertical="bottom"/>
    </xf>
    <xf numFmtId="3" fontId="1" borderId="37" applyNumberFormat="1" applyFont="1" applyFill="0" applyBorder="1" applyAlignment="1" applyProtection="0">
      <alignment vertical="bottom"/>
    </xf>
    <xf numFmtId="1" fontId="1" borderId="1" applyNumberFormat="1" applyFont="1" applyFill="0" applyBorder="1" applyAlignment="1" applyProtection="0">
      <alignment vertical="center"/>
    </xf>
    <xf numFmtId="0" fontId="1" applyNumberFormat="1" applyFont="1" applyFill="0" applyBorder="0" applyAlignment="1" applyProtection="0">
      <alignment vertical="bottom"/>
    </xf>
    <xf numFmtId="0" fontId="1" borderId="31" applyNumberFormat="1" applyFont="1" applyFill="0" applyBorder="1" applyAlignment="1" applyProtection="0">
      <alignment horizontal="center" vertical="bottom"/>
    </xf>
    <xf numFmtId="1" fontId="1" borderId="40" applyNumberFormat="1" applyFont="1" applyFill="0" applyBorder="1" applyAlignment="1" applyProtection="0">
      <alignment vertical="bottom"/>
    </xf>
    <xf numFmtId="0" fontId="1" applyNumberFormat="1" applyFont="1" applyFill="0" applyBorder="0" applyAlignment="1" applyProtection="0">
      <alignment vertical="bottom"/>
    </xf>
    <xf numFmtId="0" fontId="1" applyNumberFormat="1" applyFont="1" applyFill="0" applyBorder="0" applyAlignment="1" applyProtection="0">
      <alignment vertical="bottom"/>
    </xf>
    <xf numFmtId="1" fontId="1" fillId="7" borderId="17" applyNumberFormat="1" applyFont="1" applyFill="1" applyBorder="1" applyAlignment="1" applyProtection="0">
      <alignment vertical="bottom"/>
    </xf>
    <xf numFmtId="0" fontId="1" borderId="46" applyNumberFormat="0" applyFont="1" applyFill="0" applyBorder="1" applyAlignment="1" applyProtection="0">
      <alignment vertical="bottom"/>
    </xf>
    <xf numFmtId="0" fontId="1" borderId="35" applyNumberFormat="0" applyFont="1" applyFill="0" applyBorder="1" applyAlignment="1" applyProtection="0">
      <alignment vertical="bottom"/>
    </xf>
    <xf numFmtId="1" fontId="7" borderId="15" applyNumberFormat="1" applyFont="1" applyFill="0" applyBorder="1" applyAlignment="1" applyProtection="0">
      <alignment vertical="bottom"/>
    </xf>
    <xf numFmtId="60" fontId="1" borderId="24" applyNumberFormat="1" applyFont="1" applyFill="0" applyBorder="1" applyAlignment="1" applyProtection="0">
      <alignment horizontal="center" vertical="bottom"/>
    </xf>
    <xf numFmtId="1" fontId="1" fillId="2" borderId="17" applyNumberFormat="1" applyFont="1" applyFill="1" applyBorder="1" applyAlignment="1" applyProtection="0">
      <alignment vertical="center"/>
    </xf>
    <xf numFmtId="0" fontId="1" applyNumberFormat="1" applyFont="1" applyFill="0" applyBorder="0" applyAlignment="1" applyProtection="0">
      <alignment vertical="bottom"/>
    </xf>
    <xf numFmtId="1" fontId="1" fillId="3" borderId="17" applyNumberFormat="1" applyFont="1" applyFill="1" applyBorder="1" applyAlignment="1" applyProtection="0">
      <alignment vertical="center"/>
    </xf>
    <xf numFmtId="3" fontId="7" fillId="3" borderId="17" applyNumberFormat="1" applyFont="1" applyFill="1" applyBorder="1" applyAlignment="1" applyProtection="0">
      <alignment vertical="bottom"/>
    </xf>
    <xf numFmtId="0" fontId="7" borderId="30" applyNumberFormat="1" applyFont="1" applyFill="0" applyBorder="1" applyAlignment="1" applyProtection="0">
      <alignment vertical="bottom"/>
    </xf>
    <xf numFmtId="0" fontId="1" borderId="18" applyNumberFormat="1" applyFont="1" applyFill="0" applyBorder="1" applyAlignment="1" applyProtection="0">
      <alignment vertical="bottom"/>
    </xf>
    <xf numFmtId="0" fontId="1" borderId="25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70c0"/>
      <rgbColor rgb="ffaaaaaa"/>
      <rgbColor rgb="ffff0000"/>
      <rgbColor rgb="fffbd4b4"/>
      <rgbColor rgb="ffeaf1dd"/>
      <rgbColor rgb="ff4bacc6"/>
      <rgbColor rgb="ffd99594"/>
      <rgbColor rgb="ff95b3d7"/>
      <rgbColor rgb="ffd2dae4"/>
      <rgbColor rgb="ffccc0d9"/>
      <rgbColor rgb="ffc2d69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worksheet" Target="worksheets/sheet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/Relationships>

</file>

<file path=xl/drawings/drawing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26</xdr:col>
      <xdr:colOff>476249</xdr:colOff>
      <xdr:row>2</xdr:row>
      <xdr:rowOff>134326</xdr:rowOff>
    </xdr:from>
    <xdr:to>
      <xdr:col>28</xdr:col>
      <xdr:colOff>404558</xdr:colOff>
      <xdr:row>2</xdr:row>
      <xdr:rowOff>134326</xdr:rowOff>
    </xdr:to>
    <xdr:sp>
      <xdr:nvSpPr>
        <xdr:cNvPr id="2" name="Shape 2"/>
        <xdr:cNvSpPr/>
      </xdr:nvSpPr>
      <xdr:spPr>
        <a:xfrm>
          <a:off x="21329649" y="620101"/>
          <a:ext cx="1465009" cy="1"/>
        </a:xfrm>
        <a:prstGeom prst="line">
          <a:avLst/>
        </a:prstGeom>
        <a:noFill/>
        <a:ln w="38100" cap="flat" cmpd="sng" algn="ctr">
          <a:solidFill>
            <a:srgbClr val="C0504D"/>
          </a:solidFill>
          <a:prstDash val="solid"/>
          <a:tailEnd type="triangle" w="med" len="med"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ex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rot="0" spcFirstLastPara="1" vertOverflow="overflow" horzOverflow="overflow" vert="horz" wrap="square" lIns="91440" tIns="45720" rIns="91440" bIns="45720" numCol="1" spcCol="38100" rtlCol="0" anchor="t" upright="0">
          <a:prstTxWarp prst="textNoShape"/>
          <a:noAutofit/>
        </a:bodyPr>
        <a:lstStyle>
          <a:defPPr>
            <a:defRPr>
              <a:solidFill>
                <a:srgbClr val="000000"/>
              </a:solidFill>
            </a:defRPr>
          </a:defPPr>
          <a:lvl1pPr>
            <a:defRPr>
              <a:solidFill>
                <a:srgbClr val="000000"/>
              </a:solidFill>
            </a:defRPr>
          </a:lvl1pPr>
          <a:lvl2pPr>
            <a:defRPr>
              <a:solidFill>
                <a:srgbClr val="000000"/>
              </a:solidFill>
            </a:defRPr>
          </a:lvl2pPr>
          <a:lvl3pPr>
            <a:defRPr>
              <a:solidFill>
                <a:srgbClr val="000000"/>
              </a:solidFill>
            </a:defRPr>
          </a:lvl3pPr>
          <a:lvl4pPr>
            <a:defRPr>
              <a:solidFill>
                <a:srgbClr val="000000"/>
              </a:solidFill>
            </a:defRPr>
          </a:lvl4pPr>
          <a:lvl5pPr>
            <a:defRPr>
              <a:solidFill>
                <a:srgbClr val="000000"/>
              </a:solidFill>
            </a:defRPr>
          </a:lvl5pPr>
          <a:lvl6pPr>
            <a:defRPr>
              <a:solidFill>
                <a:srgbClr val="000000"/>
              </a:solidFill>
            </a:defRPr>
          </a:lvl6pPr>
          <a:lvl7pPr>
            <a:defRPr>
              <a:solidFill>
                <a:srgbClr val="000000"/>
              </a:solidFill>
            </a:defRPr>
          </a:lvl7pPr>
          <a:lvl8pPr>
            <a:defRPr>
              <a:solidFill>
                <a:srgbClr val="000000"/>
              </a:solidFill>
            </a:defRPr>
          </a:lvl8pPr>
          <a:lvl9pPr>
            <a:defRPr>
              <a:solidFill>
                <a:srgbClr val="000000"/>
              </a:solidFill>
            </a:defRPr>
          </a:lvl9pPr>
        </a:lstStyle>
        <a:p>
          <a:pPr>
            <a:defRPr>
              <a:solidFill>
                <a:srgbClr val="000000"/>
              </a:solidFill>
            </a:defRPr>
          </a:pPr>
          <a:endParaRPr>
            <a:solidFill>
              <a:srgbClr val="000000"/>
            </a:solidFill>
          </a:endParaRPr>
        </a:p>
      </xdr:txBody>
    </xdr:sp>
    <xdr:clientData/>
  </xdr:twoCellAnchor>
</xdr:wsDr>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26</xdr:col>
      <xdr:colOff>476249</xdr:colOff>
      <xdr:row>2</xdr:row>
      <xdr:rowOff>134326</xdr:rowOff>
    </xdr:from>
    <xdr:to>
      <xdr:col>28</xdr:col>
      <xdr:colOff>404558</xdr:colOff>
      <xdr:row>2</xdr:row>
      <xdr:rowOff>134326</xdr:rowOff>
    </xdr:to>
    <xdr:sp>
      <xdr:nvSpPr>
        <xdr:cNvPr id="4" name="Shape 4"/>
        <xdr:cNvSpPr/>
      </xdr:nvSpPr>
      <xdr:spPr>
        <a:xfrm>
          <a:off x="22459949" y="620101"/>
          <a:ext cx="1439609" cy="1"/>
        </a:xfrm>
        <a:prstGeom prst="line">
          <a:avLst/>
        </a:prstGeom>
        <a:noFill/>
        <a:ln w="38100" cap="flat" cmpd="sng" algn="ctr">
          <a:solidFill>
            <a:srgbClr val="C0504D"/>
          </a:solidFill>
          <a:prstDash val="solid"/>
          <a:tailEnd type="triangle" w="med" len="med"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ex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rot="0" spcFirstLastPara="1" vertOverflow="overflow" horzOverflow="overflow" vert="horz" wrap="square" lIns="91440" tIns="45720" rIns="91440" bIns="45720" numCol="1" spcCol="38100" rtlCol="0" anchor="t" upright="0">
          <a:prstTxWarp prst="textNoShape"/>
          <a:noAutofit/>
        </a:bodyPr>
        <a:lstStyle>
          <a:defPPr>
            <a:defRPr>
              <a:solidFill>
                <a:srgbClr val="000000"/>
              </a:solidFill>
            </a:defRPr>
          </a:defPPr>
          <a:lvl1pPr>
            <a:defRPr>
              <a:solidFill>
                <a:srgbClr val="000000"/>
              </a:solidFill>
            </a:defRPr>
          </a:lvl1pPr>
          <a:lvl2pPr>
            <a:defRPr>
              <a:solidFill>
                <a:srgbClr val="000000"/>
              </a:solidFill>
            </a:defRPr>
          </a:lvl2pPr>
          <a:lvl3pPr>
            <a:defRPr>
              <a:solidFill>
                <a:srgbClr val="000000"/>
              </a:solidFill>
            </a:defRPr>
          </a:lvl3pPr>
          <a:lvl4pPr>
            <a:defRPr>
              <a:solidFill>
                <a:srgbClr val="000000"/>
              </a:solidFill>
            </a:defRPr>
          </a:lvl4pPr>
          <a:lvl5pPr>
            <a:defRPr>
              <a:solidFill>
                <a:srgbClr val="000000"/>
              </a:solidFill>
            </a:defRPr>
          </a:lvl5pPr>
          <a:lvl6pPr>
            <a:defRPr>
              <a:solidFill>
                <a:srgbClr val="000000"/>
              </a:solidFill>
            </a:defRPr>
          </a:lvl6pPr>
          <a:lvl7pPr>
            <a:defRPr>
              <a:solidFill>
                <a:srgbClr val="000000"/>
              </a:solidFill>
            </a:defRPr>
          </a:lvl7pPr>
          <a:lvl8pPr>
            <a:defRPr>
              <a:solidFill>
                <a:srgbClr val="000000"/>
              </a:solidFill>
            </a:defRPr>
          </a:lvl8pPr>
          <a:lvl9pPr>
            <a:defRPr>
              <a:solidFill>
                <a:srgbClr val="000000"/>
              </a:solidFill>
            </a:defRPr>
          </a:lvl9pPr>
        </a:lstStyle>
        <a:p>
          <a:pPr>
            <a:defRPr>
              <a:solidFill>
                <a:srgbClr val="000000"/>
              </a:solidFill>
            </a:defRPr>
          </a:pPr>
          <a:endParaRPr>
            <a:solidFill>
              <a:srgbClr val="000000"/>
            </a:solidFill>
          </a:endParaRPr>
        </a:p>
      </xdr:txBody>
    </xdr: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26</xdr:col>
      <xdr:colOff>476249</xdr:colOff>
      <xdr:row>2</xdr:row>
      <xdr:rowOff>134326</xdr:rowOff>
    </xdr:from>
    <xdr:to>
      <xdr:col>28</xdr:col>
      <xdr:colOff>404558</xdr:colOff>
      <xdr:row>2</xdr:row>
      <xdr:rowOff>134326</xdr:rowOff>
    </xdr:to>
    <xdr:sp>
      <xdr:nvSpPr>
        <xdr:cNvPr id="6" name="Shape 6"/>
        <xdr:cNvSpPr/>
      </xdr:nvSpPr>
      <xdr:spPr>
        <a:xfrm>
          <a:off x="21570949" y="620101"/>
          <a:ext cx="1439609" cy="1"/>
        </a:xfrm>
        <a:prstGeom prst="line">
          <a:avLst/>
        </a:prstGeom>
        <a:noFill/>
        <a:ln w="38100" cap="flat" cmpd="sng" algn="ctr">
          <a:solidFill>
            <a:srgbClr val="C0504D"/>
          </a:solidFill>
          <a:prstDash val="solid"/>
          <a:tailEnd type="triangle" w="med" len="med"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ex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rot="0" spcFirstLastPara="1" vertOverflow="overflow" horzOverflow="overflow" vert="horz" wrap="square" lIns="91440" tIns="45720" rIns="91440" bIns="45720" numCol="1" spcCol="38100" rtlCol="0" anchor="t" upright="0">
          <a:prstTxWarp prst="textNoShape"/>
          <a:noAutofit/>
        </a:bodyPr>
        <a:lstStyle>
          <a:defPPr>
            <a:defRPr>
              <a:solidFill>
                <a:srgbClr val="000000"/>
              </a:solidFill>
            </a:defRPr>
          </a:defPPr>
          <a:lvl1pPr>
            <a:defRPr>
              <a:solidFill>
                <a:srgbClr val="000000"/>
              </a:solidFill>
            </a:defRPr>
          </a:lvl1pPr>
          <a:lvl2pPr>
            <a:defRPr>
              <a:solidFill>
                <a:srgbClr val="000000"/>
              </a:solidFill>
            </a:defRPr>
          </a:lvl2pPr>
          <a:lvl3pPr>
            <a:defRPr>
              <a:solidFill>
                <a:srgbClr val="000000"/>
              </a:solidFill>
            </a:defRPr>
          </a:lvl3pPr>
          <a:lvl4pPr>
            <a:defRPr>
              <a:solidFill>
                <a:srgbClr val="000000"/>
              </a:solidFill>
            </a:defRPr>
          </a:lvl4pPr>
          <a:lvl5pPr>
            <a:defRPr>
              <a:solidFill>
                <a:srgbClr val="000000"/>
              </a:solidFill>
            </a:defRPr>
          </a:lvl5pPr>
          <a:lvl6pPr>
            <a:defRPr>
              <a:solidFill>
                <a:srgbClr val="000000"/>
              </a:solidFill>
            </a:defRPr>
          </a:lvl6pPr>
          <a:lvl7pPr>
            <a:defRPr>
              <a:solidFill>
                <a:srgbClr val="000000"/>
              </a:solidFill>
            </a:defRPr>
          </a:lvl7pPr>
          <a:lvl8pPr>
            <a:defRPr>
              <a:solidFill>
                <a:srgbClr val="000000"/>
              </a:solidFill>
            </a:defRPr>
          </a:lvl8pPr>
          <a:lvl9pPr>
            <a:defRPr>
              <a:solidFill>
                <a:srgbClr val="000000"/>
              </a:solidFill>
            </a:defRPr>
          </a:lvl9pPr>
        </a:lstStyle>
        <a:p>
          <a:pPr>
            <a:defRPr>
              <a:solidFill>
                <a:srgbClr val="000000"/>
              </a:solidFill>
            </a:defRPr>
          </a:pPr>
          <a:endParaRPr>
            <a:solidFill>
              <a:srgbClr val="000000"/>
            </a:solidFill>
          </a:endParaRPr>
        </a:p>
      </xdr:txBody>
    </xdr:sp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26</xdr:col>
      <xdr:colOff>476249</xdr:colOff>
      <xdr:row>2</xdr:row>
      <xdr:rowOff>134326</xdr:rowOff>
    </xdr:from>
    <xdr:to>
      <xdr:col>28</xdr:col>
      <xdr:colOff>404558</xdr:colOff>
      <xdr:row>2</xdr:row>
      <xdr:rowOff>134326</xdr:rowOff>
    </xdr:to>
    <xdr:sp>
      <xdr:nvSpPr>
        <xdr:cNvPr id="8" name="Shape 8"/>
        <xdr:cNvSpPr/>
      </xdr:nvSpPr>
      <xdr:spPr>
        <a:xfrm>
          <a:off x="21939249" y="620101"/>
          <a:ext cx="1426909" cy="1"/>
        </a:xfrm>
        <a:prstGeom prst="line">
          <a:avLst/>
        </a:prstGeom>
        <a:noFill/>
        <a:ln w="38100" cap="flat" cmpd="sng" algn="ctr">
          <a:solidFill>
            <a:srgbClr val="C0504D"/>
          </a:solidFill>
          <a:prstDash val="solid"/>
          <a:tailEnd type="triangle" w="med" len="med"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ex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rot="0" spcFirstLastPara="1" vertOverflow="overflow" horzOverflow="overflow" vert="horz" wrap="square" lIns="91440" tIns="45720" rIns="91440" bIns="45720" numCol="1" spcCol="38100" rtlCol="0" anchor="t" upright="0">
          <a:prstTxWarp prst="textNoShape"/>
          <a:noAutofit/>
        </a:bodyPr>
        <a:lstStyle>
          <a:defPPr>
            <a:defRPr>
              <a:solidFill>
                <a:srgbClr val="000000"/>
              </a:solidFill>
            </a:defRPr>
          </a:defPPr>
          <a:lvl1pPr>
            <a:defRPr>
              <a:solidFill>
                <a:srgbClr val="000000"/>
              </a:solidFill>
            </a:defRPr>
          </a:lvl1pPr>
          <a:lvl2pPr>
            <a:defRPr>
              <a:solidFill>
                <a:srgbClr val="000000"/>
              </a:solidFill>
            </a:defRPr>
          </a:lvl2pPr>
          <a:lvl3pPr>
            <a:defRPr>
              <a:solidFill>
                <a:srgbClr val="000000"/>
              </a:solidFill>
            </a:defRPr>
          </a:lvl3pPr>
          <a:lvl4pPr>
            <a:defRPr>
              <a:solidFill>
                <a:srgbClr val="000000"/>
              </a:solidFill>
            </a:defRPr>
          </a:lvl4pPr>
          <a:lvl5pPr>
            <a:defRPr>
              <a:solidFill>
                <a:srgbClr val="000000"/>
              </a:solidFill>
            </a:defRPr>
          </a:lvl5pPr>
          <a:lvl6pPr>
            <a:defRPr>
              <a:solidFill>
                <a:srgbClr val="000000"/>
              </a:solidFill>
            </a:defRPr>
          </a:lvl6pPr>
          <a:lvl7pPr>
            <a:defRPr>
              <a:solidFill>
                <a:srgbClr val="000000"/>
              </a:solidFill>
            </a:defRPr>
          </a:lvl7pPr>
          <a:lvl8pPr>
            <a:defRPr>
              <a:solidFill>
                <a:srgbClr val="000000"/>
              </a:solidFill>
            </a:defRPr>
          </a:lvl8pPr>
          <a:lvl9pPr>
            <a:defRPr>
              <a:solidFill>
                <a:srgbClr val="000000"/>
              </a:solidFill>
            </a:defRPr>
          </a:lvl9pPr>
        </a:lstStyle>
        <a:p>
          <a:pPr>
            <a:defRPr>
              <a:solidFill>
                <a:srgbClr val="000000"/>
              </a:solidFill>
            </a:defRPr>
          </a:pPr>
          <a:endParaRPr>
            <a:solidFill>
              <a:srgbClr val="000000"/>
            </a:solidFill>
          </a:endParaRPr>
        </a:p>
      </xdr:txBody>
    </xdr:sp>
    <xdr:clientData/>
  </xdr:twoCellAnchor>
</xdr:wsDr>
</file>

<file path=xl/drawings/drawing4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26</xdr:col>
      <xdr:colOff>476249</xdr:colOff>
      <xdr:row>2</xdr:row>
      <xdr:rowOff>134326</xdr:rowOff>
    </xdr:from>
    <xdr:to>
      <xdr:col>28</xdr:col>
      <xdr:colOff>404558</xdr:colOff>
      <xdr:row>2</xdr:row>
      <xdr:rowOff>134326</xdr:rowOff>
    </xdr:to>
    <xdr:sp>
      <xdr:nvSpPr>
        <xdr:cNvPr id="10" name="Shape 10"/>
        <xdr:cNvSpPr/>
      </xdr:nvSpPr>
      <xdr:spPr>
        <a:xfrm>
          <a:off x="22218649" y="620101"/>
          <a:ext cx="1465009" cy="1"/>
        </a:xfrm>
        <a:prstGeom prst="line">
          <a:avLst/>
        </a:prstGeom>
        <a:noFill/>
        <a:ln w="38100" cap="flat" cmpd="sng" algn="ctr">
          <a:solidFill>
            <a:srgbClr val="C0504D"/>
          </a:solidFill>
          <a:prstDash val="solid"/>
          <a:tailEnd type="triangle" w="med" len="med"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ex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rot="0" spcFirstLastPara="1" vertOverflow="overflow" horzOverflow="overflow" vert="horz" wrap="square" lIns="91440" tIns="45720" rIns="91440" bIns="45720" numCol="1" spcCol="38100" rtlCol="0" anchor="t" upright="0">
          <a:prstTxWarp prst="textNoShape"/>
          <a:noAutofit/>
        </a:bodyPr>
        <a:lstStyle>
          <a:defPPr>
            <a:defRPr>
              <a:solidFill>
                <a:srgbClr val="000000"/>
              </a:solidFill>
            </a:defRPr>
          </a:defPPr>
          <a:lvl1pPr>
            <a:defRPr>
              <a:solidFill>
                <a:srgbClr val="000000"/>
              </a:solidFill>
            </a:defRPr>
          </a:lvl1pPr>
          <a:lvl2pPr>
            <a:defRPr>
              <a:solidFill>
                <a:srgbClr val="000000"/>
              </a:solidFill>
            </a:defRPr>
          </a:lvl2pPr>
          <a:lvl3pPr>
            <a:defRPr>
              <a:solidFill>
                <a:srgbClr val="000000"/>
              </a:solidFill>
            </a:defRPr>
          </a:lvl3pPr>
          <a:lvl4pPr>
            <a:defRPr>
              <a:solidFill>
                <a:srgbClr val="000000"/>
              </a:solidFill>
            </a:defRPr>
          </a:lvl4pPr>
          <a:lvl5pPr>
            <a:defRPr>
              <a:solidFill>
                <a:srgbClr val="000000"/>
              </a:solidFill>
            </a:defRPr>
          </a:lvl5pPr>
          <a:lvl6pPr>
            <a:defRPr>
              <a:solidFill>
                <a:srgbClr val="000000"/>
              </a:solidFill>
            </a:defRPr>
          </a:lvl6pPr>
          <a:lvl7pPr>
            <a:defRPr>
              <a:solidFill>
                <a:srgbClr val="000000"/>
              </a:solidFill>
            </a:defRPr>
          </a:lvl7pPr>
          <a:lvl8pPr>
            <a:defRPr>
              <a:solidFill>
                <a:srgbClr val="000000"/>
              </a:solidFill>
            </a:defRPr>
          </a:lvl8pPr>
          <a:lvl9pPr>
            <a:defRPr>
              <a:solidFill>
                <a:srgbClr val="000000"/>
              </a:solidFill>
            </a:defRPr>
          </a:lvl9pPr>
        </a:lstStyle>
        <a:p>
          <a:pPr>
            <a:defRPr>
              <a:solidFill>
                <a:srgbClr val="000000"/>
              </a:solidFill>
            </a:defRPr>
          </a:pPr>
          <a:endParaRPr>
            <a:solidFill>
              <a:srgbClr val="000000"/>
            </a:solidFill>
          </a:endParaRPr>
        </a:p>
      </xdr:txBody>
    </xdr:sp>
    <xdr:clientData/>
  </xdr:twoCellAnchor>
</xdr:wsDr>
</file>

<file path=xl/drawings/drawing5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26</xdr:col>
      <xdr:colOff>476249</xdr:colOff>
      <xdr:row>2</xdr:row>
      <xdr:rowOff>134326</xdr:rowOff>
    </xdr:from>
    <xdr:to>
      <xdr:col>28</xdr:col>
      <xdr:colOff>404558</xdr:colOff>
      <xdr:row>2</xdr:row>
      <xdr:rowOff>134326</xdr:rowOff>
    </xdr:to>
    <xdr:sp>
      <xdr:nvSpPr>
        <xdr:cNvPr id="12" name="Shape 12"/>
        <xdr:cNvSpPr/>
      </xdr:nvSpPr>
      <xdr:spPr>
        <a:xfrm>
          <a:off x="22815549" y="620101"/>
          <a:ext cx="1465009" cy="1"/>
        </a:xfrm>
        <a:prstGeom prst="line">
          <a:avLst/>
        </a:prstGeom>
        <a:noFill/>
        <a:ln w="38100" cap="flat" cmpd="sng" algn="ctr">
          <a:solidFill>
            <a:srgbClr val="C0504D"/>
          </a:solidFill>
          <a:prstDash val="solid"/>
          <a:tailEnd type="triangle" w="med" len="med"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ex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rot="0" spcFirstLastPara="1" vertOverflow="overflow" horzOverflow="overflow" vert="horz" wrap="square" lIns="91440" tIns="45720" rIns="91440" bIns="45720" numCol="1" spcCol="38100" rtlCol="0" anchor="t" upright="0">
          <a:prstTxWarp prst="textNoShape"/>
          <a:noAutofit/>
        </a:bodyPr>
        <a:lstStyle>
          <a:defPPr>
            <a:defRPr>
              <a:solidFill>
                <a:srgbClr val="000000"/>
              </a:solidFill>
            </a:defRPr>
          </a:defPPr>
          <a:lvl1pPr>
            <a:defRPr>
              <a:solidFill>
                <a:srgbClr val="000000"/>
              </a:solidFill>
            </a:defRPr>
          </a:lvl1pPr>
          <a:lvl2pPr>
            <a:defRPr>
              <a:solidFill>
                <a:srgbClr val="000000"/>
              </a:solidFill>
            </a:defRPr>
          </a:lvl2pPr>
          <a:lvl3pPr>
            <a:defRPr>
              <a:solidFill>
                <a:srgbClr val="000000"/>
              </a:solidFill>
            </a:defRPr>
          </a:lvl3pPr>
          <a:lvl4pPr>
            <a:defRPr>
              <a:solidFill>
                <a:srgbClr val="000000"/>
              </a:solidFill>
            </a:defRPr>
          </a:lvl4pPr>
          <a:lvl5pPr>
            <a:defRPr>
              <a:solidFill>
                <a:srgbClr val="000000"/>
              </a:solidFill>
            </a:defRPr>
          </a:lvl5pPr>
          <a:lvl6pPr>
            <a:defRPr>
              <a:solidFill>
                <a:srgbClr val="000000"/>
              </a:solidFill>
            </a:defRPr>
          </a:lvl6pPr>
          <a:lvl7pPr>
            <a:defRPr>
              <a:solidFill>
                <a:srgbClr val="000000"/>
              </a:solidFill>
            </a:defRPr>
          </a:lvl7pPr>
          <a:lvl8pPr>
            <a:defRPr>
              <a:solidFill>
                <a:srgbClr val="000000"/>
              </a:solidFill>
            </a:defRPr>
          </a:lvl8pPr>
          <a:lvl9pPr>
            <a:defRPr>
              <a:solidFill>
                <a:srgbClr val="000000"/>
              </a:solidFill>
            </a:defRPr>
          </a:lvl9pPr>
        </a:lstStyle>
        <a:p>
          <a:pPr>
            <a:defRPr>
              <a:solidFill>
                <a:srgbClr val="000000"/>
              </a:solidFill>
            </a:defRPr>
          </a:pPr>
          <a:endParaRPr>
            <a:solidFill>
              <a:srgbClr val="000000"/>
            </a:solidFill>
          </a:endParaRPr>
        </a:p>
      </xdr:txBody>
    </xdr:sp>
    <xdr:clientData/>
  </xdr:twoCellAnchor>
  <xdr:twoCellAnchor>
    <xdr:from>
      <xdr:col>5</xdr:col>
      <xdr:colOff>2058629</xdr:colOff>
      <xdr:row>4</xdr:row>
      <xdr:rowOff>64115</xdr:rowOff>
    </xdr:from>
    <xdr:to>
      <xdr:col>5</xdr:col>
      <xdr:colOff>2104347</xdr:colOff>
      <xdr:row>9</xdr:row>
      <xdr:rowOff>139903</xdr:rowOff>
    </xdr:to>
    <xdr:sp>
      <xdr:nvSpPr>
        <xdr:cNvPr id="13" name="Shape 13"/>
        <xdr:cNvSpPr/>
      </xdr:nvSpPr>
      <xdr:spPr>
        <a:xfrm>
          <a:off x="8700729" y="1019790"/>
          <a:ext cx="45719" cy="1155289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0" y="0"/>
              </a:lnTo>
              <a:cubicBezTo>
                <a:pt x="5964" y="0"/>
                <a:pt x="10800" y="31"/>
                <a:pt x="10800" y="71"/>
              </a:cubicBezTo>
              <a:lnTo>
                <a:pt x="10800" y="10728"/>
              </a:lnTo>
              <a:cubicBezTo>
                <a:pt x="10800" y="10768"/>
                <a:pt x="15635" y="10800"/>
                <a:pt x="21599" y="10800"/>
              </a:cubicBezTo>
              <a:cubicBezTo>
                <a:pt x="15635" y="10800"/>
                <a:pt x="10800" y="10831"/>
                <a:pt x="10800" y="10871"/>
              </a:cubicBezTo>
              <a:lnTo>
                <a:pt x="10800" y="21528"/>
              </a:lnTo>
              <a:cubicBezTo>
                <a:pt x="10800" y="21568"/>
                <a:pt x="5964" y="21599"/>
                <a:pt x="0" y="21599"/>
              </a:cubicBezTo>
            </a:path>
          </a:pathLst>
        </a:custGeom>
        <a:noFill/>
        <a:ln w="9525" cap="flat" cmpd="sng" algn="ctr">
          <a:solidFill>
            <a:srgbClr val="953735"/>
          </a:solidFill>
          <a:prstDash val="solid"/>
        </a:ln>
        <a:effectLst/>
        <a:ex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rot="0" spcFirstLastPara="1" vertOverflow="overflow" horzOverflow="overflow" vert="horz" wrap="square" lIns="91440" tIns="45720" rIns="91440" bIns="45720" numCol="1" spcCol="38100" rtlCol="0" anchor="t" upright="0">
          <a:prstTxWarp prst="textNoShape"/>
          <a:noAutofit/>
        </a:bodyPr>
        <a:lstStyle>
          <a:defPPr>
            <a:defRPr>
              <a:solidFill>
                <a:srgbClr val="000000"/>
              </a:solidFill>
            </a:defRPr>
          </a:defPPr>
          <a:lvl1pPr>
            <a:defRPr>
              <a:solidFill>
                <a:srgbClr val="000000"/>
              </a:solidFill>
            </a:defRPr>
          </a:lvl1pPr>
          <a:lvl2pPr>
            <a:defRPr>
              <a:solidFill>
                <a:srgbClr val="000000"/>
              </a:solidFill>
            </a:defRPr>
          </a:lvl2pPr>
          <a:lvl3pPr>
            <a:defRPr>
              <a:solidFill>
                <a:srgbClr val="000000"/>
              </a:solidFill>
            </a:defRPr>
          </a:lvl3pPr>
          <a:lvl4pPr>
            <a:defRPr>
              <a:solidFill>
                <a:srgbClr val="000000"/>
              </a:solidFill>
            </a:defRPr>
          </a:lvl4pPr>
          <a:lvl5pPr>
            <a:defRPr>
              <a:solidFill>
                <a:srgbClr val="000000"/>
              </a:solidFill>
            </a:defRPr>
          </a:lvl5pPr>
          <a:lvl6pPr>
            <a:defRPr>
              <a:solidFill>
                <a:srgbClr val="000000"/>
              </a:solidFill>
            </a:defRPr>
          </a:lvl6pPr>
          <a:lvl7pPr>
            <a:defRPr>
              <a:solidFill>
                <a:srgbClr val="000000"/>
              </a:solidFill>
            </a:defRPr>
          </a:lvl7pPr>
          <a:lvl8pPr>
            <a:defRPr>
              <a:solidFill>
                <a:srgbClr val="000000"/>
              </a:solidFill>
            </a:defRPr>
          </a:lvl8pPr>
          <a:lvl9pPr>
            <a:defRPr>
              <a:solidFill>
                <a:srgbClr val="000000"/>
              </a:solidFill>
            </a:defRPr>
          </a:lvl9pPr>
        </a:lstStyle>
        <a:p>
          <a:pPr>
            <a:defRPr>
              <a:solidFill>
                <a:srgbClr val="000000"/>
              </a:solidFill>
            </a:defRPr>
          </a:pPr>
          <a:endParaRPr>
            <a:solidFill>
              <a:srgbClr val="000000"/>
            </a:solidFill>
          </a:endParaRPr>
        </a:p>
      </xdr:txBody>
    </xdr:sp>
    <xdr:clientData/>
  </xdr:twoCellAnchor>
</xdr:wsDr>
</file>

<file path=xl/drawings/drawing6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26</xdr:col>
      <xdr:colOff>476249</xdr:colOff>
      <xdr:row>2</xdr:row>
      <xdr:rowOff>134326</xdr:rowOff>
    </xdr:from>
    <xdr:to>
      <xdr:col>28</xdr:col>
      <xdr:colOff>404558</xdr:colOff>
      <xdr:row>2</xdr:row>
      <xdr:rowOff>134326</xdr:rowOff>
    </xdr:to>
    <xdr:sp>
      <xdr:nvSpPr>
        <xdr:cNvPr id="15" name="Shape 15"/>
        <xdr:cNvSpPr/>
      </xdr:nvSpPr>
      <xdr:spPr>
        <a:xfrm>
          <a:off x="21139149" y="620101"/>
          <a:ext cx="1439609" cy="1"/>
        </a:xfrm>
        <a:prstGeom prst="line">
          <a:avLst/>
        </a:prstGeom>
        <a:noFill/>
        <a:ln w="38100" cap="flat" cmpd="sng" algn="ctr">
          <a:solidFill>
            <a:srgbClr val="C0504D"/>
          </a:solidFill>
          <a:prstDash val="solid"/>
          <a:tailEnd type="triangle" w="med" len="med"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ex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rot="0" spcFirstLastPara="1" vertOverflow="overflow" horzOverflow="overflow" vert="horz" wrap="square" lIns="91440" tIns="45720" rIns="91440" bIns="45720" numCol="1" spcCol="38100" rtlCol="0" anchor="t" upright="0">
          <a:prstTxWarp prst="textNoShape"/>
          <a:noAutofit/>
        </a:bodyPr>
        <a:lstStyle>
          <a:defPPr>
            <a:defRPr>
              <a:solidFill>
                <a:srgbClr val="000000"/>
              </a:solidFill>
            </a:defRPr>
          </a:defPPr>
          <a:lvl1pPr>
            <a:defRPr>
              <a:solidFill>
                <a:srgbClr val="000000"/>
              </a:solidFill>
            </a:defRPr>
          </a:lvl1pPr>
          <a:lvl2pPr>
            <a:defRPr>
              <a:solidFill>
                <a:srgbClr val="000000"/>
              </a:solidFill>
            </a:defRPr>
          </a:lvl2pPr>
          <a:lvl3pPr>
            <a:defRPr>
              <a:solidFill>
                <a:srgbClr val="000000"/>
              </a:solidFill>
            </a:defRPr>
          </a:lvl3pPr>
          <a:lvl4pPr>
            <a:defRPr>
              <a:solidFill>
                <a:srgbClr val="000000"/>
              </a:solidFill>
            </a:defRPr>
          </a:lvl4pPr>
          <a:lvl5pPr>
            <a:defRPr>
              <a:solidFill>
                <a:srgbClr val="000000"/>
              </a:solidFill>
            </a:defRPr>
          </a:lvl5pPr>
          <a:lvl6pPr>
            <a:defRPr>
              <a:solidFill>
                <a:srgbClr val="000000"/>
              </a:solidFill>
            </a:defRPr>
          </a:lvl6pPr>
          <a:lvl7pPr>
            <a:defRPr>
              <a:solidFill>
                <a:srgbClr val="000000"/>
              </a:solidFill>
            </a:defRPr>
          </a:lvl7pPr>
          <a:lvl8pPr>
            <a:defRPr>
              <a:solidFill>
                <a:srgbClr val="000000"/>
              </a:solidFill>
            </a:defRPr>
          </a:lvl8pPr>
          <a:lvl9pPr>
            <a:defRPr>
              <a:solidFill>
                <a:srgbClr val="000000"/>
              </a:solidFill>
            </a:defRPr>
          </a:lvl9pPr>
        </a:lstStyle>
        <a:p>
          <a:pPr>
            <a:defRPr>
              <a:solidFill>
                <a:srgbClr val="000000"/>
              </a:solidFill>
            </a:defRPr>
          </a:pPr>
          <a:endParaRPr>
            <a:solidFill>
              <a:srgbClr val="000000"/>
            </a:solidFill>
          </a:endParaRPr>
        </a:p>
      </xdr:txBody>
    </xdr:sp>
    <xdr:clientData/>
  </xdr:twoCellAnchor>
</xdr:wsDr>
</file>

<file path=xl/drawings/drawing7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26</xdr:col>
      <xdr:colOff>476249</xdr:colOff>
      <xdr:row>2</xdr:row>
      <xdr:rowOff>134326</xdr:rowOff>
    </xdr:from>
    <xdr:to>
      <xdr:col>28</xdr:col>
      <xdr:colOff>404558</xdr:colOff>
      <xdr:row>2</xdr:row>
      <xdr:rowOff>134326</xdr:rowOff>
    </xdr:to>
    <xdr:sp>
      <xdr:nvSpPr>
        <xdr:cNvPr id="17" name="Shape 17"/>
        <xdr:cNvSpPr/>
      </xdr:nvSpPr>
      <xdr:spPr>
        <a:xfrm>
          <a:off x="20885149" y="620101"/>
          <a:ext cx="1426909" cy="1"/>
        </a:xfrm>
        <a:prstGeom prst="line">
          <a:avLst/>
        </a:prstGeom>
        <a:noFill/>
        <a:ln w="38100" cap="flat" cmpd="sng" algn="ctr">
          <a:solidFill>
            <a:srgbClr val="C0504D"/>
          </a:solidFill>
          <a:prstDash val="solid"/>
          <a:tailEnd type="triangle" w="med" len="med"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ex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rot="0" spcFirstLastPara="1" vertOverflow="overflow" horzOverflow="overflow" vert="horz" wrap="square" lIns="91440" tIns="45720" rIns="91440" bIns="45720" numCol="1" spcCol="38100" rtlCol="0" anchor="t" upright="0">
          <a:prstTxWarp prst="textNoShape"/>
          <a:noAutofit/>
        </a:bodyPr>
        <a:lstStyle>
          <a:defPPr>
            <a:defRPr>
              <a:solidFill>
                <a:srgbClr val="000000"/>
              </a:solidFill>
            </a:defRPr>
          </a:defPPr>
          <a:lvl1pPr>
            <a:defRPr>
              <a:solidFill>
                <a:srgbClr val="000000"/>
              </a:solidFill>
            </a:defRPr>
          </a:lvl1pPr>
          <a:lvl2pPr>
            <a:defRPr>
              <a:solidFill>
                <a:srgbClr val="000000"/>
              </a:solidFill>
            </a:defRPr>
          </a:lvl2pPr>
          <a:lvl3pPr>
            <a:defRPr>
              <a:solidFill>
                <a:srgbClr val="000000"/>
              </a:solidFill>
            </a:defRPr>
          </a:lvl3pPr>
          <a:lvl4pPr>
            <a:defRPr>
              <a:solidFill>
                <a:srgbClr val="000000"/>
              </a:solidFill>
            </a:defRPr>
          </a:lvl4pPr>
          <a:lvl5pPr>
            <a:defRPr>
              <a:solidFill>
                <a:srgbClr val="000000"/>
              </a:solidFill>
            </a:defRPr>
          </a:lvl5pPr>
          <a:lvl6pPr>
            <a:defRPr>
              <a:solidFill>
                <a:srgbClr val="000000"/>
              </a:solidFill>
            </a:defRPr>
          </a:lvl6pPr>
          <a:lvl7pPr>
            <a:defRPr>
              <a:solidFill>
                <a:srgbClr val="000000"/>
              </a:solidFill>
            </a:defRPr>
          </a:lvl7pPr>
          <a:lvl8pPr>
            <a:defRPr>
              <a:solidFill>
                <a:srgbClr val="000000"/>
              </a:solidFill>
            </a:defRPr>
          </a:lvl8pPr>
          <a:lvl9pPr>
            <a:defRPr>
              <a:solidFill>
                <a:srgbClr val="000000"/>
              </a:solidFill>
            </a:defRPr>
          </a:lvl9pPr>
        </a:lstStyle>
        <a:p>
          <a:pPr>
            <a:defRPr>
              <a:solidFill>
                <a:srgbClr val="000000"/>
              </a:solidFill>
            </a:defRPr>
          </a:pPr>
          <a:endParaRPr>
            <a:solidFill>
              <a:srgbClr val="000000"/>
            </a:solidFill>
          </a:endParaRPr>
        </a:p>
      </xdr:txBody>
    </xdr:sp>
    <xdr:clientData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.xml"/><Relationship Id="rId2" Type="http://schemas.openxmlformats.org/officeDocument/2006/relationships/vmlDrawing" Target="../drawings/vmlDrawing.vml"/></Relationships>
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4.vml"/></Relationships>
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5.vml"/></Relationships>
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Relationship Id="rId2" Type="http://schemas.openxmlformats.org/officeDocument/2006/relationships/vmlDrawing" Target="../drawings/vmlDrawing6.vml"/></Relationships>
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Relationship Id="rId2" Type="http://schemas.openxmlformats.org/officeDocument/2006/relationships/vmlDrawing" Target="../drawings/vmlDrawing7.vml"/></Relationships>

</file>

<file path=xl/worksheets/sheet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45"/>
  <sheetViews>
    <sheetView workbookViewId="0" showGridLines="0" defaultGridColor="1"/>
  </sheetViews>
  <sheetFormatPr defaultColWidth="6.625" defaultRowHeight="16.5" customHeight="1" outlineLevelRow="0" outlineLevelCol="0"/>
  <cols>
    <col min="1" max="1" width="6.625" style="1" customWidth="1"/>
    <col min="2" max="2" width="10.875" style="1" customWidth="1"/>
    <col min="3" max="3" width="8.375" style="1" customWidth="1"/>
    <col min="4" max="4" width="10.625" style="1" customWidth="1"/>
    <col min="5" max="5" width="7" style="1" customWidth="1"/>
    <col min="6" max="6" width="6.625" style="1" customWidth="1"/>
    <col min="7" max="7" width="9" style="1" customWidth="1"/>
    <col min="8" max="8" width="6.625" style="1" customWidth="1"/>
    <col min="9" max="9" width="6.625" style="1" customWidth="1"/>
    <col min="10" max="256" width="6.625" style="1" customWidth="1"/>
  </cols>
  <sheetData>
    <row r="1" ht="18.75" customHeight="1">
      <c r="A1" t="s" s="2">
        <v>0</v>
      </c>
      <c r="B1" s="3"/>
      <c r="C1" s="3"/>
      <c r="D1" s="3"/>
      <c r="E1" s="3"/>
      <c r="F1" s="3"/>
      <c r="G1" s="3"/>
      <c r="H1" s="3"/>
      <c r="I1" s="3"/>
    </row>
    <row r="2" ht="18.75" customHeight="1">
      <c r="A2" t="s" s="4">
        <v>1</v>
      </c>
      <c r="B2" s="3"/>
      <c r="C2" s="3"/>
      <c r="D2" s="3"/>
      <c r="E2" s="3"/>
      <c r="F2" s="3"/>
      <c r="G2" s="3"/>
      <c r="H2" s="3"/>
      <c r="I2" s="3"/>
    </row>
    <row r="3" ht="18.75" customHeight="1">
      <c r="A3" t="s" s="5">
        <v>2</v>
      </c>
      <c r="B3" s="3"/>
      <c r="C3" s="3"/>
      <c r="D3" s="3"/>
      <c r="E3" s="3"/>
      <c r="F3" s="3"/>
      <c r="G3" s="3"/>
      <c r="H3" s="3"/>
      <c r="I3" s="3"/>
    </row>
    <row r="4" ht="18.75" customHeight="1">
      <c r="A4" t="s" s="5">
        <v>3</v>
      </c>
      <c r="B4" s="3"/>
      <c r="C4" s="3"/>
      <c r="D4" s="3"/>
      <c r="E4" s="3"/>
      <c r="F4" s="3"/>
      <c r="G4" s="3"/>
      <c r="H4" s="3"/>
      <c r="I4" s="3"/>
    </row>
    <row r="5" ht="17" customHeight="1">
      <c r="A5" s="3"/>
      <c r="B5" s="3"/>
      <c r="C5" s="6"/>
      <c r="D5" s="6"/>
      <c r="E5" s="6"/>
      <c r="F5" s="6"/>
      <c r="G5" s="6"/>
      <c r="H5" s="3"/>
      <c r="I5" s="3"/>
    </row>
    <row r="6" ht="17" customHeight="1">
      <c r="A6" t="s" s="7">
        <v>4</v>
      </c>
      <c r="B6" s="8"/>
      <c r="C6" t="s" s="9">
        <v>5</v>
      </c>
      <c r="D6" t="s" s="10">
        <v>6</v>
      </c>
      <c r="E6" t="s" s="11">
        <v>7</v>
      </c>
      <c r="F6" t="s" s="12">
        <v>8</v>
      </c>
      <c r="G6" t="s" s="13">
        <v>9</v>
      </c>
      <c r="H6" s="14"/>
      <c r="I6" s="3"/>
    </row>
    <row r="7" ht="17" customHeight="1">
      <c r="A7" s="3"/>
      <c r="B7" s="8"/>
      <c r="C7" t="s" s="15">
        <v>10</v>
      </c>
      <c r="D7" t="s" s="16">
        <v>11</v>
      </c>
      <c r="E7" t="s" s="17">
        <v>12</v>
      </c>
      <c r="F7" s="18"/>
      <c r="G7" t="s" s="19">
        <v>13</v>
      </c>
      <c r="H7" s="14"/>
      <c r="I7" s="3"/>
    </row>
    <row r="8" ht="17" customHeight="1">
      <c r="A8" s="3"/>
      <c r="B8" s="8"/>
      <c r="C8" s="20"/>
      <c r="D8" t="s" s="21">
        <v>14</v>
      </c>
      <c r="E8" s="22"/>
      <c r="F8" s="23"/>
      <c r="G8" s="24"/>
      <c r="H8" s="14"/>
      <c r="I8" s="3"/>
    </row>
    <row r="9" ht="17" customHeight="1">
      <c r="A9" s="3"/>
      <c r="B9" s="8"/>
      <c r="C9" t="s" s="25">
        <v>15</v>
      </c>
      <c r="D9" t="s" s="25">
        <v>15</v>
      </c>
      <c r="E9" t="s" s="25">
        <v>15</v>
      </c>
      <c r="F9" t="s" s="25">
        <v>15</v>
      </c>
      <c r="G9" t="s" s="26">
        <v>15</v>
      </c>
      <c r="H9" s="14"/>
      <c r="I9" s="3"/>
    </row>
    <row r="10" ht="17" customHeight="1">
      <c r="A10" s="3"/>
      <c r="B10" s="8"/>
      <c r="C10" s="27"/>
      <c r="D10" s="27"/>
      <c r="E10" s="27"/>
      <c r="F10" s="27"/>
      <c r="G10" s="28"/>
      <c r="H10" s="14"/>
      <c r="I10" s="3"/>
    </row>
    <row r="11" ht="17" customHeight="1">
      <c r="A11" t="s" s="29">
        <v>16</v>
      </c>
      <c r="B11" s="8"/>
      <c r="C11" s="30">
        <f>'Cleft lip lifetime costs'!AC10</f>
        <v>11160</v>
      </c>
      <c r="D11" s="31">
        <f>'Cleft lip lifetime costs'!AC12</f>
        <v>36000</v>
      </c>
      <c r="E11" s="32">
        <f>'Cleft lip lifetime costs'!AC23</f>
        <v>96000</v>
      </c>
      <c r="F11" s="33"/>
      <c r="G11" s="34">
        <f>SUM(C11:F11)</f>
        <v>143160</v>
      </c>
      <c r="H11" s="14"/>
      <c r="I11" s="3"/>
    </row>
    <row r="12" ht="17" customHeight="1">
      <c r="A12" t="s" s="29">
        <v>17</v>
      </c>
      <c r="B12" s="8"/>
      <c r="C12" s="30">
        <f>'Spina bifida lifetime costs'!AC11</f>
        <v>52795</v>
      </c>
      <c r="D12" s="31">
        <f>'Spina bifida lifetime costs'!AC22</f>
        <v>615303</v>
      </c>
      <c r="E12" s="32">
        <f>'Spina bifida lifetime costs'!AC31</f>
        <v>776981</v>
      </c>
      <c r="F12" s="33">
        <f>'Spina bifida lifetime costs'!AC34</f>
        <v>32000</v>
      </c>
      <c r="G12" s="34">
        <f>SUM(C12:F12)</f>
        <v>1477079</v>
      </c>
      <c r="H12" s="14"/>
      <c r="I12" s="3"/>
    </row>
    <row r="13" ht="17" customHeight="1">
      <c r="A13" t="s" s="29">
        <v>18</v>
      </c>
      <c r="B13" s="8"/>
      <c r="C13" s="30"/>
      <c r="D13" s="31">
        <f>'Neural tube costs - other'!AC18</f>
        <v>284336</v>
      </c>
      <c r="E13" s="32">
        <f>'Neural tube costs - other'!AC27</f>
        <v>567941</v>
      </c>
      <c r="F13" s="33">
        <f>'Neural tube costs - other'!AC30</f>
        <v>32000</v>
      </c>
      <c r="G13" s="34">
        <f>SUM(C13:F13)</f>
        <v>884277</v>
      </c>
      <c r="H13" s="14"/>
      <c r="I13" s="35"/>
    </row>
    <row r="14" ht="17" customHeight="1">
      <c r="A14" t="s" s="29">
        <v>19</v>
      </c>
      <c r="B14" s="8"/>
      <c r="C14" s="30"/>
      <c r="D14" s="31">
        <f>'LD lifetime costs'!AC13</f>
        <v>212000</v>
      </c>
      <c r="E14" s="32">
        <f>'LD lifetime costs'!AC24</f>
        <v>4061981</v>
      </c>
      <c r="F14" s="36"/>
      <c r="G14" s="34">
        <f>SUM(C14:F14)</f>
        <v>4273981</v>
      </c>
      <c r="H14" s="14"/>
      <c r="I14" s="3"/>
    </row>
    <row r="15" ht="17" customHeight="1">
      <c r="A15" t="s" s="29">
        <v>20</v>
      </c>
      <c r="B15" s="8"/>
      <c r="C15" s="30">
        <f>'Talipes lifetime costs '!AC8</f>
        <v>17860</v>
      </c>
      <c r="D15" s="31">
        <f>'Talipes lifetime costs '!AC12</f>
        <v>18240</v>
      </c>
      <c r="E15" s="37"/>
      <c r="F15" s="36"/>
      <c r="G15" s="34">
        <f>SUM(C15:F15)</f>
        <v>36100</v>
      </c>
      <c r="H15" s="14"/>
      <c r="I15" s="3"/>
    </row>
    <row r="16" ht="17" customHeight="1">
      <c r="A16" t="s" s="29">
        <v>21</v>
      </c>
      <c r="B16" s="8"/>
      <c r="C16" s="30">
        <f>'Cong. heart lifetime costs '!AC13</f>
        <v>54984</v>
      </c>
      <c r="D16" s="31">
        <f>'Cong. heart lifetime costs '!AC19</f>
        <v>591356</v>
      </c>
      <c r="E16" s="32">
        <f>'Cong. heart lifetime costs '!AC29</f>
        <v>861981</v>
      </c>
      <c r="F16" s="36"/>
      <c r="G16" s="34">
        <f>SUM(C16:F16)</f>
        <v>1508321</v>
      </c>
      <c r="H16" s="14"/>
      <c r="I16" s="3"/>
    </row>
    <row r="17" ht="17" customHeight="1">
      <c r="A17" t="s" s="29">
        <v>22</v>
      </c>
      <c r="B17" s="8"/>
      <c r="C17" s="30">
        <f>'Gastro Intest. lifetime costs  '!AC8</f>
        <v>6342</v>
      </c>
      <c r="D17" s="31">
        <f>'Gastro Intest. lifetime costs  '!AC11</f>
        <v>76630</v>
      </c>
      <c r="E17" s="32"/>
      <c r="F17" s="36"/>
      <c r="G17" s="34">
        <f>SUM(C17:F17)</f>
        <v>82972</v>
      </c>
      <c r="H17" s="14"/>
      <c r="I17" s="3"/>
    </row>
    <row r="18" ht="17" customHeight="1">
      <c r="A18" t="s" s="29">
        <v>23</v>
      </c>
      <c r="B18" s="8"/>
      <c r="C18" s="38">
        <f>'Renal lifetime costs  '!AC8</f>
        <v>3229</v>
      </c>
      <c r="D18" s="39">
        <f>'Renal lifetime costs  '!AC13</f>
        <v>1425120</v>
      </c>
      <c r="E18" s="40">
        <f>'Renal lifetime costs  '!AC21</f>
        <v>296621</v>
      </c>
      <c r="F18" s="41"/>
      <c r="G18" s="42">
        <f>SUM(C18:F18)</f>
        <v>1724970</v>
      </c>
      <c r="H18" s="14"/>
      <c r="I18" s="35"/>
    </row>
    <row r="19" ht="17" customHeight="1">
      <c r="A19" s="3"/>
      <c r="B19" s="3"/>
      <c r="C19" s="43"/>
      <c r="D19" s="43"/>
      <c r="E19" s="43"/>
      <c r="F19" s="43"/>
      <c r="G19" s="44"/>
      <c r="H19" s="3"/>
      <c r="I19" s="3"/>
    </row>
    <row r="20" ht="17" customHeight="1">
      <c r="A20" s="3"/>
      <c r="B20" s="3"/>
      <c r="C20" s="3"/>
      <c r="D20" s="3"/>
      <c r="E20" s="3"/>
      <c r="F20" s="3"/>
      <c r="G20" s="3"/>
      <c r="H20" s="3"/>
      <c r="I20" s="3"/>
    </row>
    <row r="21" ht="17" customHeight="1">
      <c r="A21" t="s" s="29">
        <v>24</v>
      </c>
      <c r="B21" s="3"/>
      <c r="C21" s="3"/>
      <c r="D21" s="3"/>
      <c r="E21" s="3"/>
      <c r="F21" s="3"/>
      <c r="G21" s="3"/>
      <c r="H21" s="3"/>
      <c r="I21" s="3"/>
    </row>
    <row r="22" ht="17" customHeight="1">
      <c r="A22" s="3"/>
      <c r="B22" t="s" s="29">
        <v>25</v>
      </c>
      <c r="C22" s="3"/>
      <c r="D22" s="3"/>
      <c r="E22" s="3"/>
      <c r="F22" s="3"/>
      <c r="G22" s="3"/>
      <c r="H22" s="3"/>
      <c r="I22" s="3"/>
    </row>
    <row r="23" ht="17" customHeight="1">
      <c r="A23" s="3"/>
      <c r="B23" t="s" s="29">
        <v>26</v>
      </c>
      <c r="C23" s="3"/>
      <c r="D23" s="3"/>
      <c r="E23" s="3"/>
      <c r="F23" s="3"/>
      <c r="G23" s="3"/>
      <c r="H23" s="3"/>
      <c r="I23" s="3"/>
    </row>
    <row r="24" ht="17" customHeight="1">
      <c r="A24" s="3"/>
      <c r="B24" t="s" s="29">
        <v>27</v>
      </c>
      <c r="C24" s="3"/>
      <c r="D24" s="3"/>
      <c r="E24" s="3"/>
      <c r="F24" s="3"/>
      <c r="G24" s="3"/>
      <c r="H24" s="3"/>
      <c r="I24" s="3"/>
    </row>
    <row r="25" ht="17" customHeight="1">
      <c r="A25" s="3"/>
      <c r="B25" t="s" s="29">
        <v>28</v>
      </c>
      <c r="C25" s="3"/>
      <c r="D25" s="3"/>
      <c r="E25" s="3"/>
      <c r="F25" s="3"/>
      <c r="G25" s="3"/>
      <c r="H25" s="3"/>
      <c r="I25" s="3"/>
    </row>
    <row r="26" ht="17" customHeight="1">
      <c r="A26" s="3"/>
      <c r="B26" s="3"/>
      <c r="C26" s="3"/>
      <c r="D26" s="3"/>
      <c r="E26" s="3"/>
      <c r="F26" s="3"/>
      <c r="G26" s="3"/>
      <c r="H26" s="3"/>
      <c r="I26" s="3"/>
    </row>
    <row r="27" ht="17" customHeight="1">
      <c r="A27" s="3"/>
      <c r="B27" t="s" s="29">
        <v>29</v>
      </c>
      <c r="C27" s="3"/>
      <c r="D27" s="3"/>
      <c r="E27" s="3"/>
      <c r="F27" s="3"/>
      <c r="G27" s="3"/>
      <c r="H27" s="3"/>
      <c r="I27" s="3"/>
    </row>
    <row r="28" ht="17" customHeight="1">
      <c r="A28" s="3"/>
      <c r="B28" s="3"/>
      <c r="C28" s="3"/>
      <c r="D28" t="s" s="29">
        <v>30</v>
      </c>
      <c r="E28" s="3"/>
      <c r="F28" s="3"/>
      <c r="G28" s="3"/>
      <c r="H28" s="3"/>
      <c r="I28" s="3"/>
    </row>
    <row r="29" ht="17" customHeight="1">
      <c r="A29" s="3"/>
      <c r="B29" s="3"/>
      <c r="C29" s="3"/>
      <c r="D29" s="3"/>
      <c r="E29" s="3"/>
      <c r="F29" s="3"/>
      <c r="G29" s="3"/>
      <c r="H29" s="3"/>
      <c r="I29" s="3"/>
    </row>
    <row r="30" ht="17" customHeight="1">
      <c r="A30" s="3"/>
      <c r="B30" t="s" s="29">
        <v>31</v>
      </c>
      <c r="C30" s="3"/>
      <c r="D30" s="3"/>
      <c r="E30" s="3"/>
      <c r="F30" s="3"/>
      <c r="G30" s="3"/>
      <c r="H30" s="3"/>
      <c r="I30" s="3"/>
    </row>
    <row r="31" ht="17" customHeight="1">
      <c r="A31" s="3"/>
      <c r="B31" s="3"/>
      <c r="C31" s="3"/>
      <c r="D31" s="3"/>
      <c r="E31" s="3"/>
      <c r="F31" s="3"/>
      <c r="G31" s="3"/>
      <c r="H31" s="3"/>
      <c r="I31" s="3"/>
    </row>
    <row r="32" ht="17" customHeight="1">
      <c r="A32" s="3"/>
      <c r="B32" s="3"/>
      <c r="C32" s="3"/>
      <c r="D32" s="3"/>
      <c r="E32" s="3"/>
      <c r="F32" s="3"/>
      <c r="G32" s="3"/>
      <c r="H32" s="3"/>
      <c r="I32" s="3"/>
    </row>
    <row r="33" ht="17" customHeight="1">
      <c r="A33" t="s" s="29">
        <v>32</v>
      </c>
      <c r="B33" t="s" s="29">
        <v>33</v>
      </c>
      <c r="C33" s="3"/>
      <c r="D33" s="3"/>
      <c r="E33" s="3"/>
      <c r="F33" s="3"/>
      <c r="G33" s="3"/>
      <c r="H33" s="3"/>
      <c r="I33" s="3"/>
    </row>
    <row r="34" ht="17" customHeight="1">
      <c r="A34" s="3"/>
      <c r="B34" t="s" s="29">
        <v>34</v>
      </c>
      <c r="C34" s="3"/>
      <c r="D34" s="3"/>
      <c r="E34" s="3"/>
      <c r="F34" s="3"/>
      <c r="G34" s="3"/>
      <c r="H34" s="3"/>
      <c r="I34" s="3"/>
    </row>
    <row r="35" ht="17" customHeight="1">
      <c r="A35" s="3"/>
      <c r="B35" s="3"/>
      <c r="C35" t="s" s="29">
        <v>35</v>
      </c>
      <c r="D35" s="3"/>
      <c r="E35" s="3"/>
      <c r="F35" s="3"/>
      <c r="G35" s="3"/>
      <c r="H35" s="3"/>
      <c r="I35" s="3"/>
    </row>
    <row r="36" ht="17" customHeight="1">
      <c r="A36" s="3"/>
      <c r="B36" t="s" s="29">
        <v>36</v>
      </c>
      <c r="C36" s="3"/>
      <c r="D36" s="3"/>
      <c r="E36" s="3"/>
      <c r="F36" s="3"/>
      <c r="G36" s="3"/>
      <c r="H36" s="3"/>
      <c r="I36" s="3"/>
    </row>
    <row r="37" ht="17" customHeight="1">
      <c r="A37" s="3"/>
      <c r="B37" t="s" s="29">
        <v>37</v>
      </c>
      <c r="C37" s="3"/>
      <c r="D37" s="3"/>
      <c r="E37" s="3"/>
      <c r="F37" s="3"/>
      <c r="G37" s="3"/>
      <c r="H37" s="3"/>
      <c r="I37" s="3"/>
    </row>
    <row r="38" ht="17" customHeight="1">
      <c r="A38" s="3"/>
      <c r="B38" s="6"/>
      <c r="C38" s="6"/>
      <c r="D38" s="3"/>
      <c r="E38" s="3"/>
      <c r="F38" s="3"/>
      <c r="G38" s="3"/>
      <c r="H38" s="3"/>
      <c r="I38" s="3"/>
    </row>
    <row r="39" ht="17" customHeight="1">
      <c r="A39" s="8"/>
      <c r="B39" s="45"/>
      <c r="C39" s="46"/>
      <c r="D39" s="14"/>
      <c r="E39" t="s" s="29">
        <v>38</v>
      </c>
      <c r="F39" s="3"/>
      <c r="G39" s="3"/>
      <c r="H39" s="3"/>
      <c r="I39" s="3"/>
    </row>
    <row r="40" ht="17" customHeight="1">
      <c r="A40" s="8"/>
      <c r="B40" s="47"/>
      <c r="C40" s="48"/>
      <c r="D40" s="14"/>
      <c r="E40" t="s" s="29">
        <v>39</v>
      </c>
      <c r="F40" s="3"/>
      <c r="G40" s="3"/>
      <c r="H40" s="3"/>
      <c r="I40" s="3"/>
    </row>
    <row r="41" ht="17" customHeight="1">
      <c r="A41" s="3"/>
      <c r="B41" s="43"/>
      <c r="C41" s="43"/>
      <c r="D41" s="3"/>
      <c r="E41" s="3"/>
      <c r="F41" s="3"/>
      <c r="G41" s="3"/>
      <c r="H41" s="3"/>
      <c r="I41" s="3"/>
    </row>
    <row r="42" ht="17" customHeight="1">
      <c r="A42" s="3"/>
      <c r="B42" t="s" s="49">
        <v>40</v>
      </c>
      <c r="C42" t="s" s="29">
        <v>41</v>
      </c>
      <c r="D42" s="3"/>
      <c r="E42" s="3"/>
      <c r="F42" s="3"/>
      <c r="G42" s="3"/>
      <c r="H42" s="3"/>
      <c r="I42" s="3"/>
    </row>
    <row r="43" ht="17" customHeight="1">
      <c r="A43" s="3"/>
      <c r="B43" s="3"/>
      <c r="C43" s="3"/>
      <c r="D43" s="3"/>
      <c r="E43" s="3"/>
      <c r="F43" s="3"/>
      <c r="G43" s="3"/>
      <c r="H43" s="3"/>
      <c r="I43" s="3"/>
    </row>
    <row r="44" ht="17" customHeight="1">
      <c r="A44" t="s" s="7">
        <v>42</v>
      </c>
      <c r="B44" s="3"/>
      <c r="C44" s="3"/>
      <c r="D44" s="3"/>
      <c r="E44" s="3"/>
      <c r="F44" s="3"/>
      <c r="G44" s="3"/>
      <c r="H44" s="3"/>
      <c r="I44" s="3"/>
    </row>
    <row r="45" ht="17" customHeight="1">
      <c r="A45" t="s" s="7">
        <v>43</v>
      </c>
      <c r="B45" s="3"/>
      <c r="C45" s="3"/>
      <c r="D45" s="3"/>
      <c r="E45" s="3"/>
      <c r="F45" s="3"/>
      <c r="G45" s="3"/>
      <c r="H45" s="3"/>
      <c r="I45" s="3"/>
    </row>
  </sheetData>
  <pageMargins left="0" right="0" top="0" bottom="0" header="0" footer="0"/>
  <pageSetup firstPageNumber="1" fitToHeight="1" fitToWidth="1" scale="97" useFirstPageNumber="0" orientation="portrait" pageOrder="downThenOver"/>
  <headerFooter>
    <oddFooter>&amp;"Helvetica,Regular"&amp;11&amp;P</oddFooter>
  </headerFooter>
</worksheet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30"/>
  <sheetViews>
    <sheetView workbookViewId="0" showGridLines="0" defaultGridColor="1"/>
  </sheetViews>
  <sheetFormatPr defaultColWidth="6.625" defaultRowHeight="16.5" customHeight="1" outlineLevelRow="0" outlineLevelCol="0"/>
  <cols>
    <col min="1" max="1" width="17" style="50" customWidth="1"/>
    <col min="2" max="2" width="7.75" style="50" customWidth="1"/>
    <col min="3" max="3" width="12.25" style="50" customWidth="1"/>
    <col min="4" max="4" width="6.625" style="50" customWidth="1"/>
    <col min="5" max="5" width="6.625" style="50" customWidth="1"/>
    <col min="6" max="6" width="6.625" style="50" customWidth="1"/>
    <col min="7" max="7" width="6.625" style="50" customWidth="1"/>
    <col min="8" max="8" width="7" style="50" customWidth="1"/>
    <col min="9" max="9" width="6.625" style="50" customWidth="1"/>
    <col min="10" max="10" width="7" style="50" customWidth="1"/>
    <col min="11" max="256" width="6.625" style="50" customWidth="1"/>
  </cols>
  <sheetData>
    <row r="1" ht="18.7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</row>
    <row r="2" ht="17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ht="18.75" customHeight="1">
      <c r="A3" t="s" s="5">
        <v>2</v>
      </c>
      <c r="B3" s="3"/>
      <c r="C3" s="3"/>
      <c r="D3" s="3"/>
      <c r="E3" s="3"/>
      <c r="F3" s="3"/>
      <c r="G3" s="3"/>
      <c r="H3" s="3"/>
      <c r="I3" s="3"/>
      <c r="J3" s="3"/>
    </row>
    <row r="4" ht="18.75" customHeight="1">
      <c r="A4" t="s" s="5">
        <v>3</v>
      </c>
      <c r="B4" s="3"/>
      <c r="C4" s="3"/>
      <c r="D4" s="3"/>
      <c r="E4" s="3"/>
      <c r="F4" s="3"/>
      <c r="G4" s="3"/>
      <c r="H4" s="3"/>
      <c r="I4" s="3"/>
      <c r="J4" s="3"/>
    </row>
    <row r="5" ht="17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ht="17" customHeight="1">
      <c r="A6" t="s" s="7">
        <v>44</v>
      </c>
      <c r="B6" s="3"/>
      <c r="C6" s="3"/>
      <c r="D6" s="3"/>
      <c r="E6" s="3"/>
      <c r="F6" s="3"/>
      <c r="G6" s="3"/>
      <c r="H6" s="3"/>
      <c r="I6" s="3"/>
      <c r="J6" s="3"/>
    </row>
    <row r="7" ht="17" customHeight="1">
      <c r="A7" t="s" s="51">
        <v>45</v>
      </c>
      <c r="B7" s="3"/>
      <c r="C7" s="3"/>
      <c r="D7" s="3"/>
      <c r="E7" s="3"/>
      <c r="F7" s="3"/>
      <c r="G7" s="3"/>
      <c r="H7" s="3"/>
      <c r="I7" s="3"/>
      <c r="J7" s="3"/>
    </row>
    <row r="8" ht="17" customHeight="1">
      <c r="A8" s="3"/>
      <c r="B8" s="3"/>
      <c r="C8" s="3"/>
      <c r="D8" s="3"/>
      <c r="E8" s="3"/>
      <c r="F8" s="3"/>
      <c r="G8" s="3"/>
      <c r="H8" t="s" s="7">
        <v>46</v>
      </c>
      <c r="I8" s="3"/>
      <c r="J8" s="3"/>
    </row>
    <row r="9" ht="17" customHeight="1">
      <c r="A9" s="3"/>
      <c r="B9" s="3"/>
      <c r="C9" s="3"/>
      <c r="D9" s="3"/>
      <c r="E9" s="3"/>
      <c r="F9" s="3"/>
      <c r="G9" s="3"/>
      <c r="H9" t="s" s="52">
        <v>15</v>
      </c>
      <c r="I9" s="3"/>
      <c r="J9" s="3"/>
    </row>
    <row r="10" ht="17" customHeight="1">
      <c r="A10" t="s" s="29">
        <v>47</v>
      </c>
      <c r="B10" s="3"/>
      <c r="C10" s="3"/>
      <c r="D10" s="3"/>
      <c r="E10" s="3"/>
      <c r="F10" s="3"/>
      <c r="G10" s="3"/>
      <c r="H10" s="3"/>
      <c r="I10" s="3"/>
      <c r="J10" s="3"/>
    </row>
    <row r="11" ht="17" customHeight="1">
      <c r="A11" s="3"/>
      <c r="B11" t="s" s="29">
        <v>48</v>
      </c>
      <c r="C11" s="3"/>
      <c r="D11" s="3"/>
      <c r="E11" s="3"/>
      <c r="F11" t="s" s="29">
        <v>49</v>
      </c>
      <c r="G11" s="3"/>
      <c r="H11" s="29">
        <v>936</v>
      </c>
      <c r="I11" s="3"/>
      <c r="J11" s="3"/>
    </row>
    <row r="12" ht="17" customHeight="1">
      <c r="A12" s="3"/>
      <c r="B12" t="s" s="29">
        <v>50</v>
      </c>
      <c r="C12" s="3"/>
      <c r="D12" s="3"/>
      <c r="E12" s="3"/>
      <c r="F12" s="3"/>
      <c r="G12" s="3"/>
      <c r="H12" s="53">
        <f>'Health and care costs'!G18</f>
        <v>1724970</v>
      </c>
      <c r="I12" s="3"/>
      <c r="J12" s="3"/>
    </row>
    <row r="13" ht="17" customHeight="1">
      <c r="A13" s="3"/>
      <c r="B13" t="s" s="29">
        <v>51</v>
      </c>
      <c r="C13" s="3"/>
      <c r="D13" s="3"/>
      <c r="E13" s="3"/>
      <c r="F13" s="3"/>
      <c r="G13" s="3"/>
      <c r="H13" s="53">
        <f>'Health and care costs'!G16</f>
        <v>1508321</v>
      </c>
      <c r="I13" s="3"/>
      <c r="J13" s="3"/>
    </row>
    <row r="14" ht="17" customHeight="1">
      <c r="A14" s="3"/>
      <c r="B14" t="s" s="29">
        <v>52</v>
      </c>
      <c r="C14" s="3"/>
      <c r="D14" s="3"/>
      <c r="E14" s="3"/>
      <c r="F14" s="3"/>
      <c r="G14" s="3"/>
      <c r="H14" s="53">
        <f>'Health and care costs'!G15*2</f>
        <v>72200</v>
      </c>
      <c r="I14" s="3"/>
      <c r="J14" s="3"/>
    </row>
    <row r="15" ht="17" customHeight="1">
      <c r="A15" s="3"/>
      <c r="B15" t="s" s="29">
        <v>53</v>
      </c>
      <c r="C15" s="3"/>
      <c r="D15" s="3"/>
      <c r="E15" s="3"/>
      <c r="F15" s="3"/>
      <c r="G15" s="3"/>
      <c r="H15" s="53">
        <f>'Health and care costs'!G16</f>
        <v>1508321</v>
      </c>
      <c r="I15" s="3"/>
      <c r="J15" s="3"/>
    </row>
    <row r="16" ht="17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ht="17" customHeight="1">
      <c r="A17" t="s" s="29">
        <v>54</v>
      </c>
      <c r="B17" t="s" s="29">
        <v>55</v>
      </c>
      <c r="C17" s="3"/>
      <c r="D17" s="3"/>
      <c r="E17" s="3"/>
      <c r="F17" s="3"/>
      <c r="G17" s="3"/>
      <c r="H17" s="53">
        <f>'Health and care costs'!G16</f>
        <v>1508321</v>
      </c>
      <c r="I17" s="3"/>
      <c r="J17" s="3"/>
    </row>
    <row r="18" ht="17" customHeight="1">
      <c r="A18" s="3"/>
      <c r="B18" t="s" s="29">
        <v>56</v>
      </c>
      <c r="C18" s="3"/>
      <c r="D18" s="3"/>
      <c r="E18" s="3"/>
      <c r="F18" s="3"/>
      <c r="G18" s="3"/>
      <c r="H18" s="53">
        <f>'Health and care costs'!G16</f>
        <v>1508321</v>
      </c>
      <c r="I18" s="3"/>
      <c r="J18" s="3"/>
    </row>
    <row r="19" ht="17" customHeight="1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ht="17" customHeight="1">
      <c r="A20" t="s" s="29">
        <v>57</v>
      </c>
      <c r="B20" s="3"/>
      <c r="C20" s="3"/>
      <c r="D20" s="3"/>
      <c r="E20" s="3"/>
      <c r="F20" s="3"/>
      <c r="G20" s="3"/>
      <c r="H20" s="3"/>
      <c r="I20" s="3"/>
      <c r="J20" s="3"/>
    </row>
    <row r="21" ht="17" customHeight="1">
      <c r="A21" s="3"/>
      <c r="B21" t="s" s="29">
        <v>58</v>
      </c>
      <c r="C21" s="3"/>
      <c r="D21" s="3"/>
      <c r="E21" s="3"/>
      <c r="F21" s="3"/>
      <c r="G21" s="3"/>
      <c r="H21" s="53">
        <f>'Health and care costs'!G16</f>
        <v>1508321</v>
      </c>
      <c r="I21" s="3"/>
      <c r="J21" s="3"/>
    </row>
    <row r="22" ht="17" customHeight="1">
      <c r="A22" s="3"/>
      <c r="B22" t="s" s="29">
        <v>59</v>
      </c>
      <c r="C22" s="3"/>
      <c r="D22" s="3"/>
      <c r="E22" s="3"/>
      <c r="F22" t="s" s="29">
        <v>49</v>
      </c>
      <c r="G22" s="3"/>
      <c r="H22" s="53">
        <f>'Health and care costs'!G15*2</f>
        <v>72200</v>
      </c>
      <c r="I22" s="3"/>
      <c r="J22" s="53">
        <f>SUM(H11:H22)</f>
        <v>9411911</v>
      </c>
    </row>
    <row r="23" ht="17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ht="17" customHeight="1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ht="17" customHeight="1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ht="17" customHeight="1">
      <c r="A26" t="s" s="29">
        <v>60</v>
      </c>
      <c r="B26" s="3"/>
      <c r="C26" s="3"/>
      <c r="D26" s="3"/>
      <c r="E26" s="3"/>
      <c r="F26" s="3"/>
      <c r="G26" s="3"/>
      <c r="H26" s="3"/>
      <c r="I26" s="3"/>
      <c r="J26" s="3"/>
    </row>
    <row r="27" ht="17" customHeight="1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ht="17" customHeight="1">
      <c r="A28" s="3"/>
      <c r="B28" s="53">
        <f>(J22/4)*10</f>
        <v>23529777.5</v>
      </c>
      <c r="C28" s="3"/>
      <c r="D28" t="s" s="29">
        <v>61</v>
      </c>
      <c r="E28" s="3"/>
      <c r="F28" s="3"/>
      <c r="G28" s="3"/>
      <c r="H28" s="3"/>
      <c r="I28" s="3"/>
      <c r="J28" s="3"/>
    </row>
    <row r="29" ht="17.25" customHeight="1">
      <c r="A29" s="54"/>
      <c r="B29" s="54"/>
      <c r="C29" s="54"/>
      <c r="D29" s="3"/>
      <c r="E29" s="3"/>
      <c r="F29" s="3"/>
      <c r="G29" s="3"/>
      <c r="H29" s="3"/>
      <c r="I29" s="3"/>
      <c r="J29" s="3"/>
    </row>
    <row r="30" ht="21.75" customHeight="1">
      <c r="A30" t="s" s="55">
        <v>62</v>
      </c>
      <c r="B30" s="56"/>
      <c r="C30" s="57">
        <f>B28-J22</f>
        <v>14117866.5</v>
      </c>
      <c r="D30" s="58"/>
      <c r="E30" s="3"/>
      <c r="F30" s="3"/>
      <c r="G30" s="3"/>
      <c r="H30" s="3"/>
      <c r="I30" s="3"/>
      <c r="J30" s="3"/>
    </row>
  </sheetData>
  <pageMargins left="0" right="0" top="0" bottom="0" header="0" footer="0"/>
  <pageSetup firstPageNumber="1" fitToHeight="1" fitToWidth="1" scale="75" useFirstPageNumber="0" orientation="portrait" pageOrder="downThenOver"/>
  <headerFooter>
    <oddFooter>&amp;"Helvetica,Regular"&amp;11&amp;P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C39"/>
  <sheetViews>
    <sheetView workbookViewId="0" showGridLines="0" defaultGridColor="1"/>
  </sheetViews>
  <sheetFormatPr defaultColWidth="6.625" defaultRowHeight="16.5" customHeight="1" outlineLevelRow="0" outlineLevelCol="0"/>
  <cols>
    <col min="1" max="1" width="6.625" style="59" customWidth="1"/>
    <col min="2" max="2" width="13.25" style="59" customWidth="1"/>
    <col min="3" max="3" width="6.625" style="59" customWidth="1"/>
    <col min="4" max="4" width="17.125" style="59" customWidth="1"/>
    <col min="5" max="5" width="22.5" style="59" customWidth="1"/>
    <col min="6" max="6" width="16.5" style="59" customWidth="1"/>
    <col min="7" max="7" width="1.75" style="59" customWidth="1"/>
    <col min="8" max="8" width="6.625" style="59" customWidth="1"/>
    <col min="9" max="9" width="1.625" style="59" customWidth="1"/>
    <col min="10" max="10" width="6.625" style="59" customWidth="1"/>
    <col min="11" max="11" width="6.625" style="59" customWidth="1"/>
    <col min="12" max="12" width="6.625" style="59" customWidth="1"/>
    <col min="13" max="13" width="6.625" style="59" customWidth="1"/>
    <col min="14" max="14" width="6.625" style="59" customWidth="1"/>
    <col min="15" max="15" width="6.625" style="59" customWidth="1"/>
    <col min="16" max="16" width="6.625" style="59" customWidth="1"/>
    <col min="17" max="17" width="6.625" style="59" customWidth="1"/>
    <col min="18" max="18" width="6.625" style="59" customWidth="1"/>
    <col min="19" max="19" width="6.625" style="59" customWidth="1"/>
    <col min="20" max="20" width="6.625" style="59" customWidth="1"/>
    <col min="21" max="21" width="6.625" style="59" customWidth="1"/>
    <col min="22" max="22" width="6.625" style="59" customWidth="1"/>
    <col min="23" max="23" width="6.625" style="59" customWidth="1"/>
    <col min="24" max="24" width="6.625" style="59" customWidth="1"/>
    <col min="25" max="25" width="6.625" style="59" customWidth="1"/>
    <col min="26" max="26" width="6.625" style="59" customWidth="1"/>
    <col min="27" max="27" width="8.5" style="59" customWidth="1"/>
    <col min="28" max="28" width="6.625" style="59" customWidth="1"/>
    <col min="29" max="29" width="10.5" style="59" customWidth="1"/>
    <col min="30" max="256" width="6.625" style="59" customWidth="1"/>
  </cols>
  <sheetData>
    <row r="1" ht="18.75" customHeight="1">
      <c r="A1" t="s" s="2">
        <v>0</v>
      </c>
      <c r="B1" s="3"/>
      <c r="C1" s="3"/>
      <c r="D1" s="60"/>
      <c r="E1" s="3"/>
      <c r="F1" s="3"/>
      <c r="G1" s="6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ht="19.5" customHeight="1">
      <c r="A2" t="s" s="2">
        <v>16</v>
      </c>
      <c r="B2" s="3"/>
      <c r="C2" s="61"/>
      <c r="D2" t="s" s="62">
        <v>63</v>
      </c>
      <c r="E2" s="63"/>
      <c r="F2" s="64"/>
      <c r="G2" s="65"/>
      <c r="H2" t="s" s="66">
        <v>64</v>
      </c>
      <c r="I2" s="3"/>
      <c r="J2" t="s" s="52">
        <v>65</v>
      </c>
      <c r="K2" t="s" s="7">
        <v>66</v>
      </c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t="s" s="7">
        <v>67</v>
      </c>
      <c r="AB2" t="s" s="29">
        <v>68</v>
      </c>
      <c r="AC2" s="3"/>
    </row>
    <row r="3" ht="19.5" customHeight="1">
      <c r="A3" t="s" s="5">
        <v>2</v>
      </c>
      <c r="B3" s="3"/>
      <c r="C3" s="3"/>
      <c r="D3" s="68"/>
      <c r="E3" s="69"/>
      <c r="F3" s="70">
        <f>SUM(H4:AB25)</f>
        <v>143160</v>
      </c>
      <c r="G3" s="71"/>
      <c r="H3" s="63"/>
      <c r="I3" s="3"/>
      <c r="J3" s="52">
        <v>1</v>
      </c>
      <c r="K3" s="52">
        <v>2</v>
      </c>
      <c r="L3" s="52">
        <v>3</v>
      </c>
      <c r="M3" s="52">
        <v>4</v>
      </c>
      <c r="N3" s="52">
        <v>5</v>
      </c>
      <c r="O3" s="52">
        <v>6</v>
      </c>
      <c r="P3" s="52">
        <v>7</v>
      </c>
      <c r="Q3" s="52">
        <v>8</v>
      </c>
      <c r="R3" s="52">
        <v>9</v>
      </c>
      <c r="S3" s="52">
        <v>10</v>
      </c>
      <c r="T3" s="52">
        <v>11</v>
      </c>
      <c r="U3" s="52">
        <v>12</v>
      </c>
      <c r="V3" s="52">
        <v>13</v>
      </c>
      <c r="W3" s="52">
        <v>14</v>
      </c>
      <c r="X3" s="52">
        <v>15</v>
      </c>
      <c r="Y3" s="52">
        <v>16</v>
      </c>
      <c r="Z3" s="52">
        <v>17</v>
      </c>
      <c r="AA3" t="s" s="52">
        <v>69</v>
      </c>
      <c r="AB3" s="3"/>
      <c r="AC3" s="54"/>
    </row>
    <row r="4" ht="17.5" customHeight="1">
      <c r="A4" s="60"/>
      <c r="B4" s="60"/>
      <c r="C4" s="60"/>
      <c r="D4" s="60"/>
      <c r="E4" s="60"/>
      <c r="F4" s="72"/>
      <c r="G4" s="65"/>
      <c r="H4" t="s" s="73">
        <v>15</v>
      </c>
      <c r="I4" s="60"/>
      <c r="J4" t="s" s="74">
        <v>15</v>
      </c>
      <c r="K4" t="s" s="74">
        <v>15</v>
      </c>
      <c r="L4" t="s" s="74">
        <v>15</v>
      </c>
      <c r="M4" t="s" s="74">
        <v>15</v>
      </c>
      <c r="N4" t="s" s="74">
        <v>15</v>
      </c>
      <c r="O4" t="s" s="74">
        <v>15</v>
      </c>
      <c r="P4" t="s" s="74">
        <v>15</v>
      </c>
      <c r="Q4" t="s" s="74">
        <v>15</v>
      </c>
      <c r="R4" t="s" s="74">
        <v>15</v>
      </c>
      <c r="S4" t="s" s="74">
        <v>15</v>
      </c>
      <c r="T4" t="s" s="74">
        <v>15</v>
      </c>
      <c r="U4" t="s" s="74">
        <v>15</v>
      </c>
      <c r="V4" t="s" s="74">
        <v>15</v>
      </c>
      <c r="W4" t="s" s="74">
        <v>15</v>
      </c>
      <c r="X4" t="s" s="74">
        <v>15</v>
      </c>
      <c r="Y4" t="s" s="74">
        <v>15</v>
      </c>
      <c r="Z4" t="s" s="74">
        <v>15</v>
      </c>
      <c r="AA4" t="s" s="74">
        <v>15</v>
      </c>
      <c r="AB4" s="75"/>
      <c r="AC4" t="s" s="76">
        <v>70</v>
      </c>
    </row>
    <row r="5" ht="17" customHeight="1">
      <c r="A5" t="s" s="77">
        <v>71</v>
      </c>
      <c r="B5" s="78"/>
      <c r="C5" s="78"/>
      <c r="D5" s="78"/>
      <c r="E5" t="s" s="77">
        <v>72</v>
      </c>
      <c r="F5" t="s" s="77">
        <v>73</v>
      </c>
      <c r="G5" s="65"/>
      <c r="H5" s="79">
        <v>2232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80"/>
      <c r="AC5" t="s" s="81">
        <v>74</v>
      </c>
    </row>
    <row r="6" ht="17" customHeight="1">
      <c r="A6" s="78"/>
      <c r="B6" s="78"/>
      <c r="C6" s="78"/>
      <c r="D6" s="78"/>
      <c r="E6" s="78"/>
      <c r="F6" s="78"/>
      <c r="G6" s="65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80"/>
      <c r="AC6" t="s" s="81">
        <v>75</v>
      </c>
    </row>
    <row r="7" ht="17" customHeight="1">
      <c r="A7" t="s" s="77">
        <v>76</v>
      </c>
      <c r="B7" s="78"/>
      <c r="C7" s="78"/>
      <c r="D7" s="78"/>
      <c r="E7" t="s" s="77">
        <v>77</v>
      </c>
      <c r="F7" t="s" s="77">
        <v>78</v>
      </c>
      <c r="G7" s="65"/>
      <c r="H7" s="79"/>
      <c r="I7" s="79"/>
      <c r="J7" s="79">
        <v>2232</v>
      </c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80"/>
      <c r="AC7" t="s" s="81">
        <v>15</v>
      </c>
    </row>
    <row r="8" ht="17" customHeight="1">
      <c r="A8" s="82"/>
      <c r="B8" s="82"/>
      <c r="C8" s="82"/>
      <c r="D8" s="82"/>
      <c r="E8" s="83"/>
      <c r="F8" t="s" s="77">
        <v>79</v>
      </c>
      <c r="G8" s="65"/>
      <c r="H8" s="79"/>
      <c r="I8" s="79"/>
      <c r="J8" s="79"/>
      <c r="K8" s="79"/>
      <c r="L8" s="79"/>
      <c r="M8" s="79"/>
      <c r="N8" s="79"/>
      <c r="O8" s="79"/>
      <c r="P8" s="79"/>
      <c r="Q8" s="79">
        <v>2232</v>
      </c>
      <c r="R8" s="79"/>
      <c r="S8" s="79"/>
      <c r="T8" s="79"/>
      <c r="U8" s="79"/>
      <c r="V8" s="79"/>
      <c r="W8" s="79"/>
      <c r="X8" s="79"/>
      <c r="Y8" s="79"/>
      <c r="Z8" s="79"/>
      <c r="AA8" s="79"/>
      <c r="AB8" s="80"/>
      <c r="AC8" s="84"/>
    </row>
    <row r="9" ht="17" customHeight="1">
      <c r="A9" s="35"/>
      <c r="B9" s="35"/>
      <c r="C9" s="35"/>
      <c r="D9" s="35"/>
      <c r="E9" s="85"/>
      <c r="F9" t="s" s="77">
        <v>80</v>
      </c>
      <c r="G9" s="65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>
        <v>2232</v>
      </c>
      <c r="U9" s="79"/>
      <c r="V9" s="79"/>
      <c r="W9" s="79"/>
      <c r="X9" s="79"/>
      <c r="Y9" s="79"/>
      <c r="Z9" s="79"/>
      <c r="AA9" s="79"/>
      <c r="AB9" s="80"/>
      <c r="AC9" s="86"/>
    </row>
    <row r="10" ht="16.5" customHeight="1">
      <c r="A10" s="60"/>
      <c r="B10" s="60"/>
      <c r="C10" s="60"/>
      <c r="D10" s="60"/>
      <c r="E10" s="87"/>
      <c r="F10" t="s" s="77">
        <v>81</v>
      </c>
      <c r="G10" s="65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>
        <v>2232</v>
      </c>
      <c r="AB10" s="80"/>
      <c r="AC10" s="88">
        <f>SUM(H5:AA10)</f>
        <v>11160</v>
      </c>
    </row>
    <row r="11" ht="16" customHeight="1">
      <c r="A11" s="89"/>
      <c r="B11" s="89"/>
      <c r="C11" s="89"/>
      <c r="D11" s="89"/>
      <c r="E11" t="s" s="90">
        <v>82</v>
      </c>
      <c r="F11" s="89"/>
      <c r="G11" s="65"/>
      <c r="H11" s="91"/>
      <c r="I11" s="91"/>
      <c r="J11" s="91"/>
      <c r="K11" s="91"/>
      <c r="L11" s="91">
        <f t="shared" si="2" ref="L11:S11">12*150</f>
        <v>1800</v>
      </c>
      <c r="M11" s="91">
        <f t="shared" si="2"/>
        <v>1800</v>
      </c>
      <c r="N11" s="91">
        <f t="shared" si="2"/>
        <v>1800</v>
      </c>
      <c r="O11" s="91">
        <f t="shared" si="2"/>
        <v>1800</v>
      </c>
      <c r="P11" s="91">
        <f t="shared" si="2"/>
        <v>1800</v>
      </c>
      <c r="Q11" s="91">
        <f t="shared" si="2"/>
        <v>1800</v>
      </c>
      <c r="R11" s="91">
        <f t="shared" si="2"/>
        <v>1800</v>
      </c>
      <c r="S11" s="91">
        <f t="shared" si="2"/>
        <v>1800</v>
      </c>
      <c r="T11" s="91">
        <f t="shared" si="10" ref="T11:AA11">4*150</f>
        <v>600</v>
      </c>
      <c r="U11" s="91">
        <f t="shared" si="10"/>
        <v>600</v>
      </c>
      <c r="V11" s="91">
        <f t="shared" si="10"/>
        <v>600</v>
      </c>
      <c r="W11" s="91">
        <f t="shared" si="10"/>
        <v>600</v>
      </c>
      <c r="X11" s="91">
        <f t="shared" si="10"/>
        <v>600</v>
      </c>
      <c r="Y11" s="91">
        <f t="shared" si="10"/>
        <v>600</v>
      </c>
      <c r="Z11" s="91">
        <f t="shared" si="10"/>
        <v>600</v>
      </c>
      <c r="AA11" s="91">
        <f t="shared" si="10"/>
        <v>600</v>
      </c>
      <c r="AB11" s="92"/>
      <c r="AC11" s="93"/>
    </row>
    <row r="12" ht="16" customHeight="1">
      <c r="A12" s="89"/>
      <c r="B12" s="89"/>
      <c r="C12" s="89"/>
      <c r="D12" s="89"/>
      <c r="E12" t="s" s="90">
        <v>83</v>
      </c>
      <c r="F12" s="89"/>
      <c r="G12" s="65"/>
      <c r="H12" s="91"/>
      <c r="I12" s="91"/>
      <c r="J12" s="91"/>
      <c r="K12" s="91"/>
      <c r="L12" s="91">
        <f t="shared" si="18" ref="L12:R12">12*200</f>
        <v>2400</v>
      </c>
      <c r="M12" s="91">
        <f t="shared" si="18"/>
        <v>2400</v>
      </c>
      <c r="N12" s="91">
        <f t="shared" si="18"/>
        <v>2400</v>
      </c>
      <c r="O12" s="91">
        <f t="shared" si="18"/>
        <v>2400</v>
      </c>
      <c r="P12" s="91">
        <f t="shared" si="18"/>
        <v>2400</v>
      </c>
      <c r="Q12" s="91">
        <f t="shared" si="18"/>
        <v>2400</v>
      </c>
      <c r="R12" s="91">
        <f t="shared" si="18"/>
        <v>2400</v>
      </c>
      <c r="S12" s="91"/>
      <c r="T12" s="91"/>
      <c r="U12" s="91"/>
      <c r="V12" s="91"/>
      <c r="W12" s="91"/>
      <c r="X12" s="91"/>
      <c r="Y12" s="91"/>
      <c r="Z12" s="91"/>
      <c r="AA12" s="91"/>
      <c r="AB12" s="92"/>
      <c r="AC12" s="94">
        <f>SUM(L11:AA12)</f>
        <v>36000</v>
      </c>
    </row>
    <row r="13" ht="16.5" customHeight="1">
      <c r="A13" t="s" s="95">
        <v>84</v>
      </c>
      <c r="B13" t="s" s="95">
        <v>85</v>
      </c>
      <c r="C13" s="68"/>
      <c r="D13" s="68"/>
      <c r="E13" s="68"/>
      <c r="F13" s="96"/>
      <c r="G13" s="65"/>
      <c r="H13" s="97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9"/>
      <c r="AC13" s="100"/>
    </row>
    <row r="14" ht="17" customHeight="1">
      <c r="A14" s="3"/>
      <c r="B14" t="s" s="29">
        <v>86</v>
      </c>
      <c r="C14" s="3"/>
      <c r="D14" s="3"/>
      <c r="E14" s="3"/>
      <c r="F14" s="61"/>
      <c r="G14" s="65"/>
      <c r="H14" s="101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102"/>
      <c r="AC14" s="84"/>
    </row>
    <row r="15" ht="17" customHeight="1">
      <c r="A15" s="3"/>
      <c r="B15" s="3"/>
      <c r="C15" s="3"/>
      <c r="D15" s="3"/>
      <c r="E15" s="3"/>
      <c r="F15" s="61"/>
      <c r="G15" s="65"/>
      <c r="H15" s="101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102"/>
      <c r="AC15" s="84"/>
    </row>
    <row r="16" ht="17" customHeight="1">
      <c r="A16" s="3"/>
      <c r="B16" t="s" s="29">
        <v>87</v>
      </c>
      <c r="C16" s="3"/>
      <c r="D16" s="3"/>
      <c r="E16" t="s" s="29">
        <v>88</v>
      </c>
      <c r="F16" s="61"/>
      <c r="G16" s="65"/>
      <c r="H16" s="101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102"/>
      <c r="AC16" s="84"/>
    </row>
    <row r="17" ht="17" customHeight="1">
      <c r="A17" s="3"/>
      <c r="B17" t="s" s="29">
        <v>89</v>
      </c>
      <c r="C17" s="3"/>
      <c r="D17" s="3"/>
      <c r="E17" t="s" s="29">
        <v>90</v>
      </c>
      <c r="F17" s="61"/>
      <c r="G17" s="65"/>
      <c r="H17" s="101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102"/>
      <c r="AC17" s="84"/>
    </row>
    <row r="18" ht="17" customHeight="1">
      <c r="A18" s="3"/>
      <c r="B18" t="s" s="29">
        <v>91</v>
      </c>
      <c r="C18" s="3"/>
      <c r="D18" s="3"/>
      <c r="E18" s="3"/>
      <c r="F18" s="61"/>
      <c r="G18" s="65"/>
      <c r="H18" s="101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102"/>
      <c r="AC18" s="84"/>
    </row>
    <row r="19" ht="17" customHeight="1">
      <c r="A19" s="3"/>
      <c r="B19" t="s" s="29">
        <v>92</v>
      </c>
      <c r="C19" s="3"/>
      <c r="D19" s="3"/>
      <c r="E19" s="3"/>
      <c r="F19" s="61"/>
      <c r="G19" s="65"/>
      <c r="H19" s="101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102"/>
      <c r="AC19" s="84"/>
    </row>
    <row r="20" ht="17" customHeight="1">
      <c r="A20" s="3"/>
      <c r="B20" t="s" s="29">
        <v>93</v>
      </c>
      <c r="C20" s="3"/>
      <c r="D20" s="3"/>
      <c r="E20" s="3"/>
      <c r="F20" s="61"/>
      <c r="G20" s="65"/>
      <c r="H20" s="101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102"/>
      <c r="AC20" s="84"/>
    </row>
    <row r="21" ht="17" customHeight="1">
      <c r="A21" s="3"/>
      <c r="B21" t="s" s="103">
        <v>94</v>
      </c>
      <c r="C21" s="60"/>
      <c r="D21" s="60"/>
      <c r="E21" s="60"/>
      <c r="F21" s="87"/>
      <c r="G21" s="65"/>
      <c r="H21" s="104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6"/>
      <c r="AC21" s="84"/>
    </row>
    <row r="22" ht="17" customHeight="1">
      <c r="A22" t="s" s="107">
        <v>40</v>
      </c>
      <c r="B22" t="s" s="108">
        <v>95</v>
      </c>
      <c r="C22" s="109"/>
      <c r="D22" s="109"/>
      <c r="E22" s="109"/>
      <c r="F22" t="s" s="108">
        <v>96</v>
      </c>
      <c r="G22" s="65"/>
      <c r="H22" s="110">
        <v>24000</v>
      </c>
      <c r="I22" s="110"/>
      <c r="J22" s="110">
        <v>24000</v>
      </c>
      <c r="K22" s="110">
        <v>24000</v>
      </c>
      <c r="L22" s="110">
        <v>24000</v>
      </c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1"/>
      <c r="AC22" s="86"/>
    </row>
    <row r="23" ht="17" customHeight="1">
      <c r="A23" s="3"/>
      <c r="B23" s="68"/>
      <c r="C23" s="68"/>
      <c r="D23" s="68"/>
      <c r="E23" s="68"/>
      <c r="F23" s="96"/>
      <c r="G23" s="65"/>
      <c r="H23" s="97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112">
        <f>SUM(H13:AA24)</f>
        <v>96000</v>
      </c>
    </row>
    <row r="24" ht="17" customHeight="1">
      <c r="A24" t="s" s="29">
        <v>97</v>
      </c>
      <c r="B24" s="3"/>
      <c r="C24" s="3"/>
      <c r="D24" s="3"/>
      <c r="E24" s="3"/>
      <c r="F24" s="61"/>
      <c r="G24" s="65"/>
      <c r="H24" s="6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69"/>
      <c r="AC24" s="100"/>
    </row>
    <row r="25" ht="17.25" customHeight="1">
      <c r="A25" s="3"/>
      <c r="B25" t="s" s="29">
        <v>98</v>
      </c>
      <c r="C25" s="3"/>
      <c r="D25" s="3"/>
      <c r="E25" s="3"/>
      <c r="F25" s="61"/>
      <c r="G25" s="65"/>
      <c r="H25" s="6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69"/>
      <c r="AC25" s="113"/>
    </row>
    <row r="26" ht="17.5" customHeight="1">
      <c r="A26" s="3"/>
      <c r="B26" s="3"/>
      <c r="C26" s="3"/>
      <c r="D26" s="3"/>
      <c r="E26" s="3"/>
      <c r="F26" s="3"/>
      <c r="G26" s="68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114"/>
    </row>
    <row r="27" ht="18" customHeight="1">
      <c r="A27" t="s" s="115">
        <v>99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ht="17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ht="17" customHeight="1">
      <c r="A29" t="s" s="29">
        <v>100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5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ht="17" customHeight="1">
      <c r="A30" s="11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ht="17" customHeight="1">
      <c r="A31" t="s" s="117">
        <v>101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ht="17" customHeight="1">
      <c r="A32" t="s" s="117">
        <v>102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ht="17" customHeight="1">
      <c r="A33" t="s" s="117">
        <v>103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ht="17" customHeight="1">
      <c r="A34" t="s" s="117">
        <v>104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ht="17" customHeight="1">
      <c r="A35" t="s" s="117">
        <v>105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ht="17" customHeight="1">
      <c r="A36" t="s" s="117">
        <v>106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ht="17" customHeight="1">
      <c r="A37" t="s" s="117">
        <v>107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ht="17" customHeight="1">
      <c r="A38" t="s" s="117">
        <v>108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ht="17" customHeight="1">
      <c r="A39" t="s" s="117">
        <v>109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</sheetData>
  <pageMargins left="0" right="0" top="0" bottom="0" header="0" footer="0"/>
  <pageSetup firstPageNumber="1" fitToHeight="1" fitToWidth="1" scale="44" useFirstPageNumber="0" orientation="landscape" pageOrder="downThenOver"/>
  <headerFooter>
    <oddFooter>&amp;"Helvetica,Regular"&amp;11&amp;P</oddFooter>
  </headerFooter>
  <drawing r:id="rId1"/>
  <legacyDrawing r:id="r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D47"/>
  <sheetViews>
    <sheetView workbookViewId="0" showGridLines="0" defaultGridColor="1"/>
  </sheetViews>
  <sheetFormatPr defaultColWidth="6.625" defaultRowHeight="16.5" customHeight="1" outlineLevelRow="0" outlineLevelCol="0"/>
  <cols>
    <col min="1" max="1" width="6.625" style="118" customWidth="1"/>
    <col min="2" max="2" width="13.625" style="118" customWidth="1"/>
    <col min="3" max="3" width="6.625" style="118" customWidth="1"/>
    <col min="4" max="4" width="17.125" style="118" customWidth="1"/>
    <col min="5" max="5" width="21.625" style="118" customWidth="1"/>
    <col min="6" max="6" width="25.75" style="118" customWidth="1"/>
    <col min="7" max="7" width="1.75" style="118" customWidth="1"/>
    <col min="8" max="8" width="6.625" style="118" customWidth="1"/>
    <col min="9" max="9" width="1.75" style="118" customWidth="1"/>
    <col min="10" max="10" width="6.625" style="118" customWidth="1"/>
    <col min="11" max="11" width="8.875" style="118" customWidth="1"/>
    <col min="12" max="12" width="6.625" style="118" customWidth="1"/>
    <col min="13" max="13" width="6.625" style="118" customWidth="1"/>
    <col min="14" max="14" width="6.625" style="118" customWidth="1"/>
    <col min="15" max="15" width="6.625" style="118" customWidth="1"/>
    <col min="16" max="16" width="6.625" style="118" customWidth="1"/>
    <col min="17" max="17" width="6.625" style="118" customWidth="1"/>
    <col min="18" max="18" width="6.625" style="118" customWidth="1"/>
    <col min="19" max="19" width="6.625" style="118" customWidth="1"/>
    <col min="20" max="20" width="6.625" style="118" customWidth="1"/>
    <col min="21" max="21" width="6.625" style="118" customWidth="1"/>
    <col min="22" max="22" width="6.625" style="118" customWidth="1"/>
    <col min="23" max="23" width="6.625" style="118" customWidth="1"/>
    <col min="24" max="24" width="6.625" style="118" customWidth="1"/>
    <col min="25" max="25" width="6.625" style="118" customWidth="1"/>
    <col min="26" max="26" width="6.625" style="118" customWidth="1"/>
    <col min="27" max="27" width="8.25" style="118" customWidth="1"/>
    <col min="28" max="28" width="6.625" style="118" customWidth="1"/>
    <col min="29" max="29" width="9.25" style="118" customWidth="1"/>
    <col min="30" max="30" width="6.625" style="118" customWidth="1"/>
    <col min="31" max="256" width="6.625" style="118" customWidth="1"/>
  </cols>
  <sheetData>
    <row r="1" ht="18.75" customHeight="1">
      <c r="A1" t="s" s="2">
        <v>0</v>
      </c>
      <c r="B1" s="3"/>
      <c r="C1" s="3"/>
      <c r="D1" s="60"/>
      <c r="E1" s="3"/>
      <c r="F1" s="3"/>
      <c r="G1" s="6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ht="19.5" customHeight="1">
      <c r="A2" t="s" s="2">
        <v>110</v>
      </c>
      <c r="B2" s="3"/>
      <c r="C2" s="61"/>
      <c r="D2" t="s" s="62">
        <v>111</v>
      </c>
      <c r="E2" s="63"/>
      <c r="F2" s="64"/>
      <c r="G2" s="65"/>
      <c r="H2" t="s" s="66">
        <v>64</v>
      </c>
      <c r="I2" s="119"/>
      <c r="J2" t="s" s="52">
        <v>65</v>
      </c>
      <c r="K2" t="s" s="52">
        <v>66</v>
      </c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t="s" s="52">
        <v>67</v>
      </c>
      <c r="AB2" t="s" s="29">
        <v>112</v>
      </c>
      <c r="AC2" s="3"/>
      <c r="AD2" s="3"/>
    </row>
    <row r="3" ht="19.5" customHeight="1">
      <c r="A3" t="s" s="5">
        <v>2</v>
      </c>
      <c r="B3" s="3"/>
      <c r="C3" s="3"/>
      <c r="D3" s="68"/>
      <c r="E3" s="69"/>
      <c r="F3" s="70">
        <f>SUM(H4:AB35)</f>
        <v>1477079</v>
      </c>
      <c r="G3" s="71"/>
      <c r="H3" s="120"/>
      <c r="I3" s="119"/>
      <c r="J3" s="52">
        <v>1</v>
      </c>
      <c r="K3" s="52">
        <v>2</v>
      </c>
      <c r="L3" s="52">
        <v>3</v>
      </c>
      <c r="M3" s="52">
        <v>4</v>
      </c>
      <c r="N3" s="52">
        <v>5</v>
      </c>
      <c r="O3" s="52">
        <v>6</v>
      </c>
      <c r="P3" s="52">
        <v>7</v>
      </c>
      <c r="Q3" s="52">
        <v>8</v>
      </c>
      <c r="R3" s="52">
        <v>9</v>
      </c>
      <c r="S3" s="52">
        <v>10</v>
      </c>
      <c r="T3" s="52">
        <v>11</v>
      </c>
      <c r="U3" s="52">
        <v>12</v>
      </c>
      <c r="V3" s="52">
        <v>13</v>
      </c>
      <c r="W3" s="52">
        <v>14</v>
      </c>
      <c r="X3" s="52">
        <v>15</v>
      </c>
      <c r="Y3" s="52">
        <v>16</v>
      </c>
      <c r="Z3" s="52">
        <v>17</v>
      </c>
      <c r="AA3" t="s" s="52">
        <v>69</v>
      </c>
      <c r="AB3" s="3"/>
      <c r="AC3" s="54"/>
      <c r="AD3" s="3"/>
    </row>
    <row r="4" ht="17.5" customHeight="1">
      <c r="A4" s="60"/>
      <c r="B4" s="60"/>
      <c r="C4" t="s" s="121">
        <v>113</v>
      </c>
      <c r="D4" s="60"/>
      <c r="E4" s="87"/>
      <c r="F4" s="122">
        <f>'LD lifetime costs'!F3</f>
        <v>4273981</v>
      </c>
      <c r="G4" s="65"/>
      <c r="H4" s="123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75"/>
      <c r="AC4" t="s" s="76">
        <v>70</v>
      </c>
      <c r="AD4" s="58"/>
    </row>
    <row r="5" ht="17" customHeight="1">
      <c r="A5" t="s" s="77">
        <v>71</v>
      </c>
      <c r="B5" s="78"/>
      <c r="C5" s="78"/>
      <c r="D5" s="78"/>
      <c r="E5" t="s" s="77">
        <v>72</v>
      </c>
      <c r="F5" t="s" s="124">
        <v>114</v>
      </c>
      <c r="G5" s="65"/>
      <c r="H5" s="79">
        <v>8500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80"/>
      <c r="AC5" t="s" s="81">
        <v>74</v>
      </c>
      <c r="AD5" s="125"/>
    </row>
    <row r="6" ht="17" customHeight="1">
      <c r="A6" s="78"/>
      <c r="B6" s="78"/>
      <c r="C6" s="78"/>
      <c r="D6" s="78"/>
      <c r="E6" s="78"/>
      <c r="F6" t="s" s="77">
        <v>115</v>
      </c>
      <c r="G6" s="65"/>
      <c r="H6" s="79">
        <v>5800</v>
      </c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80"/>
      <c r="AC6" t="s" s="81">
        <v>75</v>
      </c>
      <c r="AD6" s="125"/>
    </row>
    <row r="7" ht="17" customHeight="1">
      <c r="A7" s="78"/>
      <c r="B7" s="78"/>
      <c r="C7" s="78"/>
      <c r="D7" s="78"/>
      <c r="E7" s="78"/>
      <c r="F7" s="78"/>
      <c r="G7" s="65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80"/>
      <c r="AC7" t="s" s="81">
        <v>15</v>
      </c>
      <c r="AD7" s="125"/>
    </row>
    <row r="8" ht="17" customHeight="1">
      <c r="A8" t="s" s="77">
        <v>76</v>
      </c>
      <c r="B8" s="78"/>
      <c r="C8" s="78"/>
      <c r="D8" s="78"/>
      <c r="E8" t="s" s="77">
        <v>77</v>
      </c>
      <c r="F8" t="s" s="124">
        <v>116</v>
      </c>
      <c r="G8" s="65"/>
      <c r="H8" s="79"/>
      <c r="I8" s="79"/>
      <c r="J8" s="79"/>
      <c r="K8" s="79"/>
      <c r="L8" s="79">
        <v>8500</v>
      </c>
      <c r="M8" s="79">
        <v>1000</v>
      </c>
      <c r="N8" s="79">
        <v>1000</v>
      </c>
      <c r="O8" s="79">
        <v>1000</v>
      </c>
      <c r="P8" s="79">
        <v>1000</v>
      </c>
      <c r="Q8" s="79">
        <v>1000</v>
      </c>
      <c r="R8" s="79">
        <v>1000</v>
      </c>
      <c r="S8" s="79">
        <v>1000</v>
      </c>
      <c r="T8" s="79">
        <v>1000</v>
      </c>
      <c r="U8" s="79">
        <v>1000</v>
      </c>
      <c r="V8" s="79">
        <v>1000</v>
      </c>
      <c r="W8" s="79">
        <v>1000</v>
      </c>
      <c r="X8" s="79">
        <v>1000</v>
      </c>
      <c r="Y8" s="79">
        <v>1000</v>
      </c>
      <c r="Z8" s="79">
        <v>1000</v>
      </c>
      <c r="AA8" s="79">
        <v>1000</v>
      </c>
      <c r="AB8" s="80"/>
      <c r="AC8" s="126"/>
      <c r="AD8" s="125"/>
    </row>
    <row r="9" ht="17" customHeight="1">
      <c r="A9" s="82"/>
      <c r="B9" s="82"/>
      <c r="C9" s="82"/>
      <c r="D9" s="82"/>
      <c r="E9" s="83"/>
      <c r="F9" t="s" s="77">
        <v>117</v>
      </c>
      <c r="G9" s="65"/>
      <c r="H9" s="79"/>
      <c r="I9" s="79"/>
      <c r="J9" s="79"/>
      <c r="K9" s="79"/>
      <c r="L9" s="79">
        <v>1000</v>
      </c>
      <c r="M9" s="79"/>
      <c r="N9" s="79"/>
      <c r="O9" s="79">
        <v>1000</v>
      </c>
      <c r="P9" s="79"/>
      <c r="Q9" s="79"/>
      <c r="R9" s="79">
        <v>1000</v>
      </c>
      <c r="S9" s="79"/>
      <c r="T9" s="79"/>
      <c r="U9" s="79">
        <v>1000</v>
      </c>
      <c r="V9" s="79"/>
      <c r="W9" s="79"/>
      <c r="X9" s="79">
        <v>1000</v>
      </c>
      <c r="Y9" s="79"/>
      <c r="Z9" s="79"/>
      <c r="AA9" s="79">
        <v>1000</v>
      </c>
      <c r="AB9" s="80"/>
      <c r="AC9" s="126"/>
      <c r="AD9" s="125"/>
    </row>
    <row r="10" ht="17" customHeight="1">
      <c r="A10" s="35"/>
      <c r="B10" s="35"/>
      <c r="C10" s="35"/>
      <c r="D10" s="35"/>
      <c r="E10" s="85"/>
      <c r="F10" t="s" s="77">
        <v>118</v>
      </c>
      <c r="G10" s="65"/>
      <c r="H10" s="79"/>
      <c r="I10" s="79"/>
      <c r="J10" s="79"/>
      <c r="K10" s="79"/>
      <c r="L10" s="79">
        <v>1095</v>
      </c>
      <c r="M10" s="79"/>
      <c r="N10" s="79"/>
      <c r="O10" s="79"/>
      <c r="P10" s="79">
        <v>1095</v>
      </c>
      <c r="Q10" s="79"/>
      <c r="R10" s="79"/>
      <c r="S10" s="79">
        <v>1095</v>
      </c>
      <c r="T10" s="79"/>
      <c r="U10" s="79"/>
      <c r="V10" s="79"/>
      <c r="W10" s="79">
        <v>1095</v>
      </c>
      <c r="X10" s="79"/>
      <c r="Y10" s="79"/>
      <c r="Z10" s="79">
        <v>1095</v>
      </c>
      <c r="AA10" s="78"/>
      <c r="AB10" s="80"/>
      <c r="AC10" s="127"/>
      <c r="AD10" s="125"/>
    </row>
    <row r="11" ht="17" customHeight="1">
      <c r="A11" s="35"/>
      <c r="B11" s="35"/>
      <c r="C11" s="35"/>
      <c r="D11" s="35"/>
      <c r="E11" s="85"/>
      <c r="F11" t="s" s="77">
        <v>119</v>
      </c>
      <c r="G11" s="65"/>
      <c r="H11" s="79"/>
      <c r="I11" s="79"/>
      <c r="J11" s="79"/>
      <c r="K11" s="79"/>
      <c r="L11" s="79"/>
      <c r="M11" s="79">
        <v>704</v>
      </c>
      <c r="N11" s="79"/>
      <c r="O11" s="79"/>
      <c r="P11" s="79"/>
      <c r="Q11" s="79">
        <v>704</v>
      </c>
      <c r="R11" s="79"/>
      <c r="S11" s="79"/>
      <c r="T11" s="79">
        <v>704</v>
      </c>
      <c r="U11" s="79"/>
      <c r="V11" s="79"/>
      <c r="W11" s="79"/>
      <c r="X11" s="79">
        <v>704</v>
      </c>
      <c r="Y11" s="79"/>
      <c r="Z11" s="79"/>
      <c r="AA11" s="79">
        <v>704</v>
      </c>
      <c r="AB11" s="80"/>
      <c r="AC11" s="88">
        <f>SUM(H5:AA11)</f>
        <v>52795</v>
      </c>
      <c r="AD11" s="125"/>
    </row>
    <row r="12" ht="17" customHeight="1">
      <c r="A12" s="60"/>
      <c r="B12" s="60"/>
      <c r="C12" s="128"/>
      <c r="D12" s="60"/>
      <c r="E12" s="60"/>
      <c r="F12" s="129"/>
      <c r="G12" s="65"/>
      <c r="H12" s="130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2"/>
      <c r="AC12" s="133"/>
      <c r="AD12" s="125"/>
    </row>
    <row r="13" ht="17" customHeight="1">
      <c r="A13" s="89"/>
      <c r="B13" s="89"/>
      <c r="C13" s="89"/>
      <c r="D13" s="89"/>
      <c r="E13" t="s" s="90">
        <v>82</v>
      </c>
      <c r="F13" t="s" s="90">
        <v>120</v>
      </c>
      <c r="G13" s="65"/>
      <c r="H13" s="91"/>
      <c r="I13" s="91"/>
      <c r="J13" s="91"/>
      <c r="K13" s="91"/>
      <c r="L13" s="91">
        <f t="shared" si="3" ref="L13:M13">52*139</f>
        <v>7228</v>
      </c>
      <c r="M13" s="91">
        <f t="shared" si="3"/>
        <v>7228</v>
      </c>
      <c r="N13" s="91">
        <f t="shared" si="5" ref="N13:AA14">12*139</f>
        <v>1668</v>
      </c>
      <c r="O13" s="91">
        <f t="shared" si="5"/>
        <v>1668</v>
      </c>
      <c r="P13" s="91">
        <f t="shared" si="5"/>
        <v>1668</v>
      </c>
      <c r="Q13" s="91">
        <f t="shared" si="8" ref="Q13:AA13">4*139</f>
        <v>556</v>
      </c>
      <c r="R13" s="91">
        <f t="shared" si="8"/>
        <v>556</v>
      </c>
      <c r="S13" s="91">
        <f t="shared" si="8"/>
        <v>556</v>
      </c>
      <c r="T13" s="91">
        <f t="shared" si="8"/>
        <v>556</v>
      </c>
      <c r="U13" s="91">
        <f t="shared" si="8"/>
        <v>556</v>
      </c>
      <c r="V13" s="91">
        <f t="shared" si="8"/>
        <v>556</v>
      </c>
      <c r="W13" s="91">
        <f t="shared" si="8"/>
        <v>556</v>
      </c>
      <c r="X13" s="91">
        <f t="shared" si="8"/>
        <v>556</v>
      </c>
      <c r="Y13" s="91">
        <f t="shared" si="8"/>
        <v>556</v>
      </c>
      <c r="Z13" s="91">
        <f t="shared" si="8"/>
        <v>556</v>
      </c>
      <c r="AA13" s="91">
        <f t="shared" si="8"/>
        <v>556</v>
      </c>
      <c r="AB13" s="92"/>
      <c r="AC13" s="126"/>
      <c r="AD13" s="125"/>
    </row>
    <row r="14" ht="17" customHeight="1">
      <c r="A14" s="89"/>
      <c r="B14" s="89"/>
      <c r="C14" s="89"/>
      <c r="D14" s="89"/>
      <c r="E14" s="89"/>
      <c r="F14" t="s" s="90">
        <v>121</v>
      </c>
      <c r="G14" s="65"/>
      <c r="H14" s="91"/>
      <c r="I14" s="91"/>
      <c r="J14" s="91"/>
      <c r="K14" s="91"/>
      <c r="L14" s="91"/>
      <c r="M14" s="91"/>
      <c r="N14" s="91">
        <f t="shared" si="5"/>
        <v>1668</v>
      </c>
      <c r="O14" s="91">
        <f t="shared" si="5"/>
        <v>1668</v>
      </c>
      <c r="P14" s="91">
        <f t="shared" si="5"/>
        <v>1668</v>
      </c>
      <c r="Q14" s="91">
        <f t="shared" si="5"/>
        <v>1668</v>
      </c>
      <c r="R14" s="91">
        <f t="shared" si="5"/>
        <v>1668</v>
      </c>
      <c r="S14" s="91">
        <f t="shared" si="5"/>
        <v>1668</v>
      </c>
      <c r="T14" s="91">
        <f t="shared" si="5"/>
        <v>1668</v>
      </c>
      <c r="U14" s="91">
        <f t="shared" si="5"/>
        <v>1668</v>
      </c>
      <c r="V14" s="91">
        <f t="shared" si="5"/>
        <v>1668</v>
      </c>
      <c r="W14" s="91">
        <f t="shared" si="5"/>
        <v>1668</v>
      </c>
      <c r="X14" s="91">
        <f t="shared" si="5"/>
        <v>1668</v>
      </c>
      <c r="Y14" s="91">
        <f t="shared" si="5"/>
        <v>1668</v>
      </c>
      <c r="Z14" s="91">
        <f t="shared" si="5"/>
        <v>1668</v>
      </c>
      <c r="AA14" s="91">
        <f t="shared" si="5"/>
        <v>1668</v>
      </c>
      <c r="AB14" s="92"/>
      <c r="AC14" s="126"/>
      <c r="AD14" s="125"/>
    </row>
    <row r="15" ht="17" customHeight="1">
      <c r="A15" s="89"/>
      <c r="B15" s="89"/>
      <c r="C15" s="89"/>
      <c r="D15" s="89"/>
      <c r="E15" s="89"/>
      <c r="F15" t="s" s="90">
        <v>122</v>
      </c>
      <c r="G15" s="65"/>
      <c r="H15" s="91"/>
      <c r="I15" s="91"/>
      <c r="J15" s="91"/>
      <c r="K15" s="91"/>
      <c r="L15" s="91">
        <f t="shared" si="33" ref="L15:Z15">365*5</f>
        <v>1825</v>
      </c>
      <c r="M15" s="91">
        <f t="shared" si="33"/>
        <v>1825</v>
      </c>
      <c r="N15" s="91">
        <f t="shared" si="33"/>
        <v>1825</v>
      </c>
      <c r="O15" s="91">
        <f t="shared" si="33"/>
        <v>1825</v>
      </c>
      <c r="P15" s="91">
        <f t="shared" si="33"/>
        <v>1825</v>
      </c>
      <c r="Q15" s="91">
        <f t="shared" si="33"/>
        <v>1825</v>
      </c>
      <c r="R15" s="91">
        <f t="shared" si="33"/>
        <v>1825</v>
      </c>
      <c r="S15" s="91">
        <f t="shared" si="33"/>
        <v>1825</v>
      </c>
      <c r="T15" s="91">
        <f t="shared" si="33"/>
        <v>1825</v>
      </c>
      <c r="U15" s="91">
        <f t="shared" si="33"/>
        <v>1825</v>
      </c>
      <c r="V15" s="91">
        <f t="shared" si="33"/>
        <v>1825</v>
      </c>
      <c r="W15" s="91">
        <f t="shared" si="33"/>
        <v>1825</v>
      </c>
      <c r="X15" s="91">
        <f t="shared" si="33"/>
        <v>1825</v>
      </c>
      <c r="Y15" s="91">
        <f t="shared" si="33"/>
        <v>1825</v>
      </c>
      <c r="Z15" s="91">
        <f t="shared" si="33"/>
        <v>1825</v>
      </c>
      <c r="AA15" s="91">
        <f>(365*5)*40</f>
        <v>73000</v>
      </c>
      <c r="AB15" s="92"/>
      <c r="AC15" s="126"/>
      <c r="AD15" s="125"/>
    </row>
    <row r="16" ht="17" customHeight="1">
      <c r="A16" s="89"/>
      <c r="B16" s="89"/>
      <c r="C16" s="89"/>
      <c r="D16" s="89"/>
      <c r="E16" s="89"/>
      <c r="F16" t="s" s="90">
        <v>123</v>
      </c>
      <c r="G16" s="65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2"/>
      <c r="AC16" s="126"/>
      <c r="AD16" s="125"/>
    </row>
    <row r="17" ht="17" customHeight="1">
      <c r="A17" s="89"/>
      <c r="B17" s="89"/>
      <c r="C17" s="89"/>
      <c r="D17" s="89"/>
      <c r="E17" s="89"/>
      <c r="F17" t="s" s="90">
        <v>124</v>
      </c>
      <c r="G17" s="65"/>
      <c r="H17" s="91"/>
      <c r="I17" s="91"/>
      <c r="J17" s="91"/>
      <c r="K17" s="91"/>
      <c r="L17" s="91">
        <v>1000</v>
      </c>
      <c r="M17" s="91">
        <v>1000</v>
      </c>
      <c r="N17" s="91">
        <v>1000</v>
      </c>
      <c r="O17" s="91">
        <v>1000</v>
      </c>
      <c r="P17" s="91">
        <v>1000</v>
      </c>
      <c r="Q17" s="91">
        <v>1000</v>
      </c>
      <c r="R17" s="91">
        <v>1000</v>
      </c>
      <c r="S17" s="91">
        <v>1000</v>
      </c>
      <c r="T17" s="91">
        <v>1000</v>
      </c>
      <c r="U17" s="91">
        <v>1000</v>
      </c>
      <c r="V17" s="91">
        <v>1000</v>
      </c>
      <c r="W17" s="91">
        <v>1000</v>
      </c>
      <c r="X17" s="91">
        <v>1000</v>
      </c>
      <c r="Y17" s="91">
        <v>1000</v>
      </c>
      <c r="Z17" s="91">
        <v>1000</v>
      </c>
      <c r="AA17" s="91">
        <f>1000*40</f>
        <v>40000</v>
      </c>
      <c r="AB17" s="92"/>
      <c r="AC17" s="126"/>
      <c r="AD17" s="125"/>
    </row>
    <row r="18" ht="17" customHeight="1">
      <c r="A18" s="89"/>
      <c r="B18" s="89"/>
      <c r="C18" s="89"/>
      <c r="D18" s="89"/>
      <c r="E18" s="89"/>
      <c r="F18" t="s" s="90">
        <v>125</v>
      </c>
      <c r="G18" s="65"/>
      <c r="H18" s="91">
        <v>3000</v>
      </c>
      <c r="I18" s="91"/>
      <c r="J18" s="91">
        <v>3000</v>
      </c>
      <c r="K18" s="91">
        <v>3000</v>
      </c>
      <c r="L18" s="91">
        <v>3000</v>
      </c>
      <c r="M18" s="91">
        <v>3000</v>
      </c>
      <c r="N18" s="91">
        <v>3000</v>
      </c>
      <c r="O18" s="91">
        <v>3000</v>
      </c>
      <c r="P18" s="91">
        <v>3000</v>
      </c>
      <c r="Q18" s="91">
        <v>3000</v>
      </c>
      <c r="R18" s="91">
        <v>3000</v>
      </c>
      <c r="S18" s="91">
        <v>3000</v>
      </c>
      <c r="T18" s="91">
        <v>3000</v>
      </c>
      <c r="U18" s="91">
        <v>3000</v>
      </c>
      <c r="V18" s="91">
        <v>3000</v>
      </c>
      <c r="W18" s="91">
        <v>3000</v>
      </c>
      <c r="X18" s="91">
        <v>3000</v>
      </c>
      <c r="Y18" s="91">
        <v>3000</v>
      </c>
      <c r="Z18" s="91">
        <v>3000</v>
      </c>
      <c r="AA18" s="91">
        <f>3000*40</f>
        <v>120000</v>
      </c>
      <c r="AB18" s="92"/>
      <c r="AC18" s="126"/>
      <c r="AD18" s="125"/>
    </row>
    <row r="19" ht="17" customHeight="1">
      <c r="A19" s="89"/>
      <c r="B19" s="89"/>
      <c r="C19" s="89"/>
      <c r="D19" s="89"/>
      <c r="E19" s="89"/>
      <c r="F19" s="89"/>
      <c r="G19" s="65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2"/>
      <c r="AC19" s="126"/>
      <c r="AD19" s="125"/>
    </row>
    <row r="20" ht="17" customHeight="1">
      <c r="A20" s="89"/>
      <c r="B20" s="89"/>
      <c r="C20" s="89"/>
      <c r="D20" s="89"/>
      <c r="E20" s="89"/>
      <c r="F20" s="89"/>
      <c r="G20" s="65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2"/>
      <c r="AC20" s="126"/>
      <c r="AD20" s="125"/>
    </row>
    <row r="21" ht="17" customHeight="1">
      <c r="A21" t="s" s="90">
        <v>84</v>
      </c>
      <c r="B21" t="s" s="90">
        <v>85</v>
      </c>
      <c r="C21" s="89"/>
      <c r="D21" s="89"/>
      <c r="E21" s="89"/>
      <c r="F21" t="s" s="90">
        <v>126</v>
      </c>
      <c r="G21" s="65"/>
      <c r="H21" s="91"/>
      <c r="I21" s="91"/>
      <c r="J21" s="91"/>
      <c r="K21" s="91"/>
      <c r="L21" s="91"/>
      <c r="M21" s="91"/>
      <c r="N21" s="91">
        <f t="shared" si="51" ref="N21:Z21">4*1000</f>
        <v>4000</v>
      </c>
      <c r="O21" s="91">
        <f t="shared" si="51"/>
        <v>4000</v>
      </c>
      <c r="P21" s="91">
        <f t="shared" si="51"/>
        <v>4000</v>
      </c>
      <c r="Q21" s="91">
        <f t="shared" si="51"/>
        <v>4000</v>
      </c>
      <c r="R21" s="91">
        <f t="shared" si="51"/>
        <v>4000</v>
      </c>
      <c r="S21" s="91">
        <f t="shared" si="51"/>
        <v>4000</v>
      </c>
      <c r="T21" s="91">
        <f t="shared" si="51"/>
        <v>4000</v>
      </c>
      <c r="U21" s="91">
        <f t="shared" si="51"/>
        <v>4000</v>
      </c>
      <c r="V21" s="91">
        <f t="shared" si="51"/>
        <v>4000</v>
      </c>
      <c r="W21" s="91">
        <f t="shared" si="51"/>
        <v>4000</v>
      </c>
      <c r="X21" s="91">
        <f t="shared" si="51"/>
        <v>4000</v>
      </c>
      <c r="Y21" s="91">
        <f t="shared" si="51"/>
        <v>4000</v>
      </c>
      <c r="Z21" s="91">
        <f t="shared" si="51"/>
        <v>4000</v>
      </c>
      <c r="AA21" s="91">
        <f>4000*40</f>
        <v>160000</v>
      </c>
      <c r="AB21" s="92"/>
      <c r="AC21" s="127"/>
      <c r="AD21" s="125"/>
    </row>
    <row r="22" ht="17" customHeight="1">
      <c r="A22" s="89"/>
      <c r="B22" t="s" s="90">
        <v>86</v>
      </c>
      <c r="C22" s="89"/>
      <c r="D22" s="89"/>
      <c r="E22" s="89"/>
      <c r="F22" s="89"/>
      <c r="G22" s="65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>
        <v>25000</v>
      </c>
      <c r="X22" s="91"/>
      <c r="Y22" s="91"/>
      <c r="Z22" s="91"/>
      <c r="AA22" s="91"/>
      <c r="AB22" s="92"/>
      <c r="AC22" s="94">
        <f>SUM(H13:AA22)</f>
        <v>615303</v>
      </c>
      <c r="AD22" s="125"/>
    </row>
    <row r="23" ht="17" customHeight="1">
      <c r="A23" s="68"/>
      <c r="B23" s="134"/>
      <c r="C23" s="134"/>
      <c r="D23" s="134"/>
      <c r="E23" s="134"/>
      <c r="F23" s="129"/>
      <c r="G23" s="65"/>
      <c r="H23" s="97"/>
      <c r="I23" s="98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2"/>
      <c r="AC23" s="133"/>
      <c r="AD23" s="125"/>
    </row>
    <row r="24" ht="17" customHeight="1">
      <c r="A24" s="61"/>
      <c r="B24" t="s" s="108">
        <v>87</v>
      </c>
      <c r="C24" s="109"/>
      <c r="D24" s="109"/>
      <c r="E24" t="s" s="108">
        <v>88</v>
      </c>
      <c r="F24" t="s" s="108">
        <v>127</v>
      </c>
      <c r="G24" s="65"/>
      <c r="H24" s="101"/>
      <c r="I24" s="135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>
        <f t="shared" si="66" ref="Y24:Z24">134*52</f>
        <v>6968</v>
      </c>
      <c r="Z24" s="110">
        <f t="shared" si="66"/>
        <v>6968</v>
      </c>
      <c r="AA24" s="110">
        <f>134*52*40</f>
        <v>278720</v>
      </c>
      <c r="AB24" s="111"/>
      <c r="AC24" s="126"/>
      <c r="AD24" s="125"/>
    </row>
    <row r="25" ht="17" customHeight="1">
      <c r="A25" s="61"/>
      <c r="B25" t="s" s="108">
        <v>128</v>
      </c>
      <c r="C25" s="109"/>
      <c r="D25" s="109"/>
      <c r="E25" t="s" s="108">
        <v>90</v>
      </c>
      <c r="F25" t="s" s="108">
        <v>129</v>
      </c>
      <c r="G25" s="65"/>
      <c r="H25" s="101"/>
      <c r="I25" s="135"/>
      <c r="J25" s="110">
        <f t="shared" si="69" ref="J25:X25">52*100</f>
        <v>5200</v>
      </c>
      <c r="K25" s="110">
        <f t="shared" si="69"/>
        <v>5200</v>
      </c>
      <c r="L25" s="110">
        <f t="shared" si="69"/>
        <v>5200</v>
      </c>
      <c r="M25" s="110">
        <f t="shared" si="69"/>
        <v>5200</v>
      </c>
      <c r="N25" s="110">
        <f t="shared" si="69"/>
        <v>5200</v>
      </c>
      <c r="O25" s="110">
        <f t="shared" si="69"/>
        <v>5200</v>
      </c>
      <c r="P25" s="110">
        <f t="shared" si="69"/>
        <v>5200</v>
      </c>
      <c r="Q25" s="110">
        <f t="shared" si="69"/>
        <v>5200</v>
      </c>
      <c r="R25" s="110">
        <f t="shared" si="69"/>
        <v>5200</v>
      </c>
      <c r="S25" s="110">
        <f t="shared" si="69"/>
        <v>5200</v>
      </c>
      <c r="T25" s="110">
        <f t="shared" si="69"/>
        <v>5200</v>
      </c>
      <c r="U25" s="110">
        <f t="shared" si="69"/>
        <v>5200</v>
      </c>
      <c r="V25" s="110">
        <f t="shared" si="69"/>
        <v>5200</v>
      </c>
      <c r="W25" s="110">
        <f t="shared" si="69"/>
        <v>5200</v>
      </c>
      <c r="X25" s="110">
        <f t="shared" si="69"/>
        <v>5200</v>
      </c>
      <c r="Y25" s="110"/>
      <c r="Z25" s="110"/>
      <c r="AA25" s="110"/>
      <c r="AB25" s="111"/>
      <c r="AC25" s="126"/>
      <c r="AD25" s="125"/>
    </row>
    <row r="26" ht="17" customHeight="1">
      <c r="A26" s="61"/>
      <c r="B26" t="s" s="108">
        <v>91</v>
      </c>
      <c r="C26" s="109"/>
      <c r="D26" s="109"/>
      <c r="E26" s="109"/>
      <c r="F26" s="109"/>
      <c r="G26" s="65"/>
      <c r="H26" s="101"/>
      <c r="I26" s="135"/>
      <c r="J26" s="110">
        <v>4355</v>
      </c>
      <c r="K26" s="110">
        <v>4355</v>
      </c>
      <c r="L26" s="110">
        <v>4355</v>
      </c>
      <c r="M26" s="110">
        <v>4355</v>
      </c>
      <c r="N26" s="110">
        <v>4355</v>
      </c>
      <c r="O26" s="110">
        <v>4355</v>
      </c>
      <c r="P26" s="110">
        <v>4355</v>
      </c>
      <c r="Q26" s="110">
        <v>4355</v>
      </c>
      <c r="R26" s="110">
        <v>4355</v>
      </c>
      <c r="S26" s="110">
        <v>4355</v>
      </c>
      <c r="T26" s="110">
        <v>4355</v>
      </c>
      <c r="U26" s="110">
        <v>4355</v>
      </c>
      <c r="V26" s="110">
        <v>4355</v>
      </c>
      <c r="W26" s="110">
        <v>4355</v>
      </c>
      <c r="X26" s="110">
        <v>4355</v>
      </c>
      <c r="Y26" s="110"/>
      <c r="Z26" s="110"/>
      <c r="AA26" s="110"/>
      <c r="AB26" s="111"/>
      <c r="AC26" s="126"/>
      <c r="AD26" s="125"/>
    </row>
    <row r="27" ht="17" customHeight="1">
      <c r="A27" s="61"/>
      <c r="B27" t="s" s="108">
        <v>92</v>
      </c>
      <c r="C27" s="109"/>
      <c r="D27" s="109"/>
      <c r="E27" s="109"/>
      <c r="F27" s="109"/>
      <c r="G27" s="65"/>
      <c r="H27" s="101"/>
      <c r="I27" s="135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1"/>
      <c r="AC27" s="126"/>
      <c r="AD27" s="125"/>
    </row>
    <row r="28" ht="17" customHeight="1">
      <c r="A28" s="61"/>
      <c r="B28" t="s" s="108">
        <v>93</v>
      </c>
      <c r="C28" s="109"/>
      <c r="D28" s="109"/>
      <c r="E28" s="109"/>
      <c r="F28" s="109"/>
      <c r="G28" s="65"/>
      <c r="H28" s="101"/>
      <c r="I28" s="135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1"/>
      <c r="AC28" s="126"/>
      <c r="AD28" s="125"/>
    </row>
    <row r="29" ht="17" customHeight="1">
      <c r="A29" s="61"/>
      <c r="B29" t="s" s="108">
        <v>94</v>
      </c>
      <c r="C29" s="109"/>
      <c r="D29" s="109"/>
      <c r="E29" s="109"/>
      <c r="F29" s="109"/>
      <c r="G29" s="65"/>
      <c r="H29" s="101"/>
      <c r="I29" s="135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1"/>
      <c r="AC29" s="126"/>
      <c r="AD29" s="125"/>
    </row>
    <row r="30" ht="17" customHeight="1">
      <c r="A30" t="s" s="107">
        <v>40</v>
      </c>
      <c r="B30" t="s" s="108">
        <v>95</v>
      </c>
      <c r="C30" s="109"/>
      <c r="D30" s="109"/>
      <c r="E30" s="109"/>
      <c r="F30" t="s" s="108">
        <v>96</v>
      </c>
      <c r="G30" s="65"/>
      <c r="H30" s="101"/>
      <c r="I30" s="135"/>
      <c r="J30" s="110">
        <v>24000</v>
      </c>
      <c r="K30" s="110">
        <v>24000</v>
      </c>
      <c r="L30" s="110">
        <v>24000</v>
      </c>
      <c r="M30" s="110">
        <v>24000</v>
      </c>
      <c r="N30" s="110">
        <v>24000</v>
      </c>
      <c r="O30" s="110">
        <v>12000</v>
      </c>
      <c r="P30" s="110">
        <v>12000</v>
      </c>
      <c r="Q30" s="110">
        <v>12000</v>
      </c>
      <c r="R30" s="110">
        <v>12000</v>
      </c>
      <c r="S30" s="110">
        <v>12000</v>
      </c>
      <c r="T30" s="110">
        <v>12000</v>
      </c>
      <c r="U30" s="110">
        <v>12000</v>
      </c>
      <c r="V30" s="110">
        <v>12000</v>
      </c>
      <c r="W30" s="110">
        <v>12000</v>
      </c>
      <c r="X30" s="110">
        <v>12000</v>
      </c>
      <c r="Y30" s="110">
        <v>12000</v>
      </c>
      <c r="Z30" s="110">
        <v>12000</v>
      </c>
      <c r="AA30" s="110"/>
      <c r="AB30" s="111"/>
      <c r="AC30" s="127"/>
      <c r="AD30" s="125"/>
    </row>
    <row r="31" ht="17" customHeight="1">
      <c r="A31" s="61"/>
      <c r="B31" t="s" s="108">
        <v>130</v>
      </c>
      <c r="C31" s="109"/>
      <c r="D31" s="109"/>
      <c r="E31" s="109"/>
      <c r="F31" t="s" s="108">
        <v>131</v>
      </c>
      <c r="G31" s="65"/>
      <c r="H31" s="101"/>
      <c r="I31" s="135"/>
      <c r="J31" s="110"/>
      <c r="K31" s="110"/>
      <c r="L31" s="110"/>
      <c r="M31" s="110"/>
      <c r="N31" s="110">
        <v>7000</v>
      </c>
      <c r="O31" s="110">
        <v>7000</v>
      </c>
      <c r="P31" s="110">
        <v>7000</v>
      </c>
      <c r="Q31" s="110">
        <v>7000</v>
      </c>
      <c r="R31" s="110">
        <v>7000</v>
      </c>
      <c r="S31" s="110">
        <v>7000</v>
      </c>
      <c r="T31" s="110">
        <v>7000</v>
      </c>
      <c r="U31" s="110">
        <v>7000</v>
      </c>
      <c r="V31" s="110">
        <v>7000</v>
      </c>
      <c r="W31" s="110">
        <v>7000</v>
      </c>
      <c r="X31" s="110">
        <v>7000</v>
      </c>
      <c r="Y31" s="110"/>
      <c r="Z31" s="110"/>
      <c r="AA31" s="110"/>
      <c r="AB31" s="111"/>
      <c r="AC31" s="112">
        <f>SUM(H24:AA31)</f>
        <v>776981</v>
      </c>
      <c r="AD31" s="125"/>
    </row>
    <row r="32" ht="17" customHeight="1">
      <c r="A32" s="3"/>
      <c r="B32" s="68"/>
      <c r="C32" s="68"/>
      <c r="D32" s="68"/>
      <c r="E32" s="68"/>
      <c r="F32" s="96"/>
      <c r="G32" s="65"/>
      <c r="H32" s="101"/>
      <c r="I32" s="53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9"/>
      <c r="AC32" s="133"/>
      <c r="AD32" s="125"/>
    </row>
    <row r="33" ht="17" customHeight="1">
      <c r="A33" t="s" s="29">
        <v>97</v>
      </c>
      <c r="B33" s="60"/>
      <c r="C33" s="60"/>
      <c r="D33" s="60"/>
      <c r="E33" s="60"/>
      <c r="F33" s="87"/>
      <c r="G33" s="65"/>
      <c r="H33" s="101"/>
      <c r="I33" s="53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6"/>
      <c r="AC33" s="127"/>
      <c r="AD33" s="125"/>
    </row>
    <row r="34" ht="17.25" customHeight="1">
      <c r="A34" s="61"/>
      <c r="B34" t="s" s="136">
        <v>98</v>
      </c>
      <c r="C34" s="137"/>
      <c r="D34" s="137"/>
      <c r="E34" s="137"/>
      <c r="F34" t="s" s="136">
        <v>132</v>
      </c>
      <c r="G34" s="65"/>
      <c r="H34" s="101"/>
      <c r="I34" s="135"/>
      <c r="J34" s="138"/>
      <c r="K34" s="138"/>
      <c r="L34" s="138"/>
      <c r="M34" s="138"/>
      <c r="N34" s="138">
        <v>2000</v>
      </c>
      <c r="O34" s="138"/>
      <c r="P34" s="138"/>
      <c r="Q34" s="138"/>
      <c r="R34" s="138">
        <v>3000</v>
      </c>
      <c r="S34" s="138"/>
      <c r="T34" s="138"/>
      <c r="U34" s="138"/>
      <c r="V34" s="138"/>
      <c r="W34" s="138">
        <v>3000</v>
      </c>
      <c r="X34" s="138"/>
      <c r="Y34" s="138"/>
      <c r="Z34" s="138"/>
      <c r="AA34" s="138">
        <f>3000*8</f>
        <v>24000</v>
      </c>
      <c r="AB34" s="139"/>
      <c r="AC34" s="140">
        <f>SUM(J34:AA34)</f>
        <v>32000</v>
      </c>
      <c r="AD34" s="125"/>
    </row>
    <row r="35" ht="17.5" customHeight="1">
      <c r="A35" s="3"/>
      <c r="B35" s="68"/>
      <c r="C35" s="68"/>
      <c r="D35" s="68"/>
      <c r="E35" s="68"/>
      <c r="F35" s="96"/>
      <c r="G35" s="65"/>
      <c r="H35" s="101"/>
      <c r="I35" s="53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141"/>
      <c r="AD35" s="53"/>
    </row>
    <row r="36" ht="18" customHeight="1">
      <c r="A36" t="s" s="115">
        <v>99</v>
      </c>
      <c r="B36" s="3"/>
      <c r="C36" s="3"/>
      <c r="D36" s="3"/>
      <c r="E36" s="3"/>
      <c r="F36" s="3"/>
      <c r="G36" s="68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ht="17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ht="17" customHeight="1">
      <c r="A38" s="3"/>
      <c r="B38" t="s" s="142">
        <v>133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ht="17" customHeight="1">
      <c r="A39" s="3"/>
      <c r="B39" t="s" s="142">
        <v>116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ht="17" customHeight="1">
      <c r="A40" s="3"/>
      <c r="B40" t="s" s="29">
        <v>134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ht="17" customHeight="1">
      <c r="A41" s="3"/>
      <c r="B41" t="s" s="29">
        <v>135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ht="17" customHeight="1">
      <c r="A42" s="3"/>
      <c r="B42" t="s" s="29">
        <v>119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ht="17" customHeight="1">
      <c r="A43" s="3"/>
      <c r="B43" t="s" s="29">
        <v>115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ht="17" customHeight="1">
      <c r="A44" s="3"/>
      <c r="B44" t="s" s="29">
        <v>120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ht="17" customHeight="1">
      <c r="A45" s="3"/>
      <c r="B45" t="s" s="29">
        <v>121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ht="17" customHeight="1">
      <c r="A46" s="3"/>
      <c r="B46" t="s" s="29">
        <v>132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ht="17" customHeight="1">
      <c r="A47" s="3"/>
      <c r="B47" t="s" s="29">
        <v>136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</sheetData>
  <pageMargins left="0" right="0" top="0" bottom="0" header="0" footer="0"/>
  <pageSetup firstPageNumber="1" fitToHeight="1" fitToWidth="1" scale="44" useFirstPageNumber="0" orientation="landscape" pageOrder="downThenOver"/>
  <headerFooter>
    <oddFooter>&amp;"Helvetica,Regular"&amp;11&amp;P</oddFooter>
  </headerFooter>
  <drawing r:id="rId1"/>
  <legacyDrawing r:id="rId2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D42"/>
  <sheetViews>
    <sheetView workbookViewId="0" showGridLines="0" defaultGridColor="1"/>
  </sheetViews>
  <sheetFormatPr defaultColWidth="6.625" defaultRowHeight="16.5" customHeight="1" outlineLevelRow="0" outlineLevelCol="0"/>
  <cols>
    <col min="1" max="1" width="6.625" style="143" customWidth="1"/>
    <col min="2" max="2" width="6.625" style="143" customWidth="1"/>
    <col min="3" max="3" width="6.625" style="143" customWidth="1"/>
    <col min="4" max="4" width="17.125" style="143" customWidth="1"/>
    <col min="5" max="5" width="21.625" style="143" customWidth="1"/>
    <col min="6" max="6" width="24" style="143" customWidth="1"/>
    <col min="7" max="7" width="1.75" style="143" customWidth="1"/>
    <col min="8" max="8" width="6.625" style="143" customWidth="1"/>
    <col min="9" max="9" width="1.75" style="143" customWidth="1"/>
    <col min="10" max="10" width="6.625" style="143" customWidth="1"/>
    <col min="11" max="11" width="8.875" style="143" customWidth="1"/>
    <col min="12" max="12" width="6.625" style="143" customWidth="1"/>
    <col min="13" max="13" width="6.625" style="143" customWidth="1"/>
    <col min="14" max="14" width="6.625" style="143" customWidth="1"/>
    <col min="15" max="15" width="6.625" style="143" customWidth="1"/>
    <col min="16" max="16" width="6.625" style="143" customWidth="1"/>
    <col min="17" max="17" width="6.625" style="143" customWidth="1"/>
    <col min="18" max="18" width="6.625" style="143" customWidth="1"/>
    <col min="19" max="19" width="6.625" style="143" customWidth="1"/>
    <col min="20" max="20" width="6.625" style="143" customWidth="1"/>
    <col min="21" max="21" width="6.625" style="143" customWidth="1"/>
    <col min="22" max="22" width="6.625" style="143" customWidth="1"/>
    <col min="23" max="23" width="6.625" style="143" customWidth="1"/>
    <col min="24" max="24" width="6.625" style="143" customWidth="1"/>
    <col min="25" max="25" width="6.625" style="143" customWidth="1"/>
    <col min="26" max="26" width="6.625" style="143" customWidth="1"/>
    <col min="27" max="27" width="8.25" style="143" customWidth="1"/>
    <col min="28" max="28" width="6.625" style="143" customWidth="1"/>
    <col min="29" max="29" width="10.25" style="143" customWidth="1"/>
    <col min="30" max="30" width="6.625" style="143" customWidth="1"/>
    <col min="31" max="256" width="6.625" style="143" customWidth="1"/>
  </cols>
  <sheetData>
    <row r="1" ht="18.75" customHeight="1">
      <c r="A1" t="s" s="2">
        <v>0</v>
      </c>
      <c r="B1" s="3"/>
      <c r="C1" s="3"/>
      <c r="D1" s="60"/>
      <c r="E1" s="3"/>
      <c r="F1" s="3"/>
      <c r="G1" s="6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ht="19.5" customHeight="1">
      <c r="A2" t="s" s="2">
        <v>137</v>
      </c>
      <c r="B2" s="3"/>
      <c r="C2" s="61"/>
      <c r="D2" t="s" s="62">
        <v>138</v>
      </c>
      <c r="E2" s="63"/>
      <c r="F2" s="64"/>
      <c r="G2" s="65"/>
      <c r="H2" t="s" s="66">
        <v>64</v>
      </c>
      <c r="I2" s="119"/>
      <c r="J2" t="s" s="52">
        <v>65</v>
      </c>
      <c r="K2" t="s" s="52">
        <v>66</v>
      </c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t="s" s="52">
        <v>67</v>
      </c>
      <c r="AB2" t="s" s="29">
        <v>139</v>
      </c>
      <c r="AC2" s="3"/>
      <c r="AD2" s="3"/>
    </row>
    <row r="3" ht="19.5" customHeight="1">
      <c r="A3" t="s" s="5">
        <v>2</v>
      </c>
      <c r="B3" s="3"/>
      <c r="C3" s="3"/>
      <c r="D3" s="68"/>
      <c r="E3" s="69"/>
      <c r="F3" s="70">
        <f>SUM(H4:AB31)</f>
        <v>884277</v>
      </c>
      <c r="G3" s="71"/>
      <c r="H3" s="120"/>
      <c r="I3" s="119"/>
      <c r="J3" s="52">
        <v>1</v>
      </c>
      <c r="K3" s="52">
        <v>2</v>
      </c>
      <c r="L3" s="52">
        <v>3</v>
      </c>
      <c r="M3" s="52">
        <v>4</v>
      </c>
      <c r="N3" s="52">
        <v>5</v>
      </c>
      <c r="O3" s="52">
        <v>6</v>
      </c>
      <c r="P3" s="52">
        <v>7</v>
      </c>
      <c r="Q3" s="52">
        <v>8</v>
      </c>
      <c r="R3" s="52">
        <v>9</v>
      </c>
      <c r="S3" s="52">
        <v>10</v>
      </c>
      <c r="T3" s="52">
        <v>11</v>
      </c>
      <c r="U3" s="52">
        <v>12</v>
      </c>
      <c r="V3" s="52">
        <v>13</v>
      </c>
      <c r="W3" s="52">
        <v>14</v>
      </c>
      <c r="X3" s="52">
        <v>15</v>
      </c>
      <c r="Y3" s="52">
        <v>16</v>
      </c>
      <c r="Z3" s="52">
        <v>17</v>
      </c>
      <c r="AA3" t="s" s="52">
        <v>69</v>
      </c>
      <c r="AB3" s="3"/>
      <c r="AC3" s="54"/>
      <c r="AD3" s="3"/>
    </row>
    <row r="4" ht="17.5" customHeight="1">
      <c r="A4" s="3"/>
      <c r="B4" s="3"/>
      <c r="C4" s="144"/>
      <c r="D4" s="3"/>
      <c r="E4" s="3"/>
      <c r="F4" s="145"/>
      <c r="G4" s="65"/>
      <c r="H4" s="6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69"/>
      <c r="AC4" t="s" s="76">
        <v>70</v>
      </c>
      <c r="AD4" s="58"/>
    </row>
    <row r="5" ht="17" customHeight="1">
      <c r="A5" t="s" s="29">
        <v>71</v>
      </c>
      <c r="B5" s="3"/>
      <c r="C5" s="3"/>
      <c r="D5" s="3"/>
      <c r="E5" t="s" s="29">
        <v>72</v>
      </c>
      <c r="F5" s="146"/>
      <c r="G5" s="65"/>
      <c r="H5" s="101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102"/>
      <c r="AC5" t="s" s="81">
        <v>74</v>
      </c>
      <c r="AD5" s="125"/>
    </row>
    <row r="6" ht="17" customHeight="1">
      <c r="A6" s="3"/>
      <c r="B6" s="3"/>
      <c r="C6" s="3"/>
      <c r="D6" s="3"/>
      <c r="E6" s="3"/>
      <c r="F6" s="85"/>
      <c r="G6" s="65"/>
      <c r="H6" s="101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102"/>
      <c r="AC6" t="s" s="81">
        <v>75</v>
      </c>
      <c r="AD6" s="125"/>
    </row>
    <row r="7" ht="17" customHeight="1">
      <c r="A7" s="3"/>
      <c r="B7" s="3"/>
      <c r="C7" s="3"/>
      <c r="D7" s="3"/>
      <c r="E7" s="3"/>
      <c r="F7" s="85"/>
      <c r="G7" s="65"/>
      <c r="H7" s="101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102"/>
      <c r="AC7" t="s" s="81">
        <v>15</v>
      </c>
      <c r="AD7" s="125"/>
    </row>
    <row r="8" ht="17" customHeight="1">
      <c r="A8" t="s" s="29">
        <v>76</v>
      </c>
      <c r="B8" s="3"/>
      <c r="C8" s="3"/>
      <c r="D8" s="3"/>
      <c r="E8" t="s" s="29">
        <v>77</v>
      </c>
      <c r="F8" s="146"/>
      <c r="G8" s="65"/>
      <c r="H8" s="101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102"/>
      <c r="AC8" s="126"/>
      <c r="AD8" s="125"/>
    </row>
    <row r="9" ht="17" customHeight="1">
      <c r="A9" s="3"/>
      <c r="B9" s="3"/>
      <c r="C9" s="3"/>
      <c r="D9" s="3"/>
      <c r="E9" s="3"/>
      <c r="F9" s="85"/>
      <c r="G9" s="65"/>
      <c r="H9" s="101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102"/>
      <c r="AC9" s="126"/>
      <c r="AD9" s="125"/>
    </row>
    <row r="10" ht="17" customHeight="1">
      <c r="A10" s="60"/>
      <c r="B10" s="60"/>
      <c r="C10" s="60"/>
      <c r="D10" s="60"/>
      <c r="E10" s="60"/>
      <c r="F10" s="87"/>
      <c r="G10" s="65"/>
      <c r="H10" s="104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6"/>
      <c r="AC10" s="126"/>
      <c r="AD10" s="125"/>
    </row>
    <row r="11" ht="17" customHeight="1">
      <c r="A11" s="89"/>
      <c r="B11" s="89"/>
      <c r="C11" s="89"/>
      <c r="D11" s="89"/>
      <c r="E11" t="s" s="90">
        <v>82</v>
      </c>
      <c r="F11" t="s" s="90">
        <v>140</v>
      </c>
      <c r="G11" s="65"/>
      <c r="H11" s="91"/>
      <c r="I11" s="91"/>
      <c r="J11" s="91">
        <f t="shared" si="1" ref="J11:X11">6*234</f>
        <v>1404</v>
      </c>
      <c r="K11" s="91">
        <f t="shared" si="1"/>
        <v>1404</v>
      </c>
      <c r="L11" s="91">
        <f t="shared" si="1"/>
        <v>1404</v>
      </c>
      <c r="M11" s="91">
        <f t="shared" si="1"/>
        <v>1404</v>
      </c>
      <c r="N11" s="91">
        <f t="shared" si="1"/>
        <v>1404</v>
      </c>
      <c r="O11" s="91">
        <f t="shared" si="1"/>
        <v>1404</v>
      </c>
      <c r="P11" s="91">
        <f t="shared" si="1"/>
        <v>1404</v>
      </c>
      <c r="Q11" s="91">
        <f t="shared" si="1"/>
        <v>1404</v>
      </c>
      <c r="R11" s="91">
        <f t="shared" si="1"/>
        <v>1404</v>
      </c>
      <c r="S11" s="91">
        <f t="shared" si="1"/>
        <v>1404</v>
      </c>
      <c r="T11" s="91">
        <f t="shared" si="1"/>
        <v>1404</v>
      </c>
      <c r="U11" s="91">
        <f t="shared" si="1"/>
        <v>1404</v>
      </c>
      <c r="V11" s="91">
        <f t="shared" si="1"/>
        <v>1404</v>
      </c>
      <c r="W11" s="91">
        <f t="shared" si="1"/>
        <v>1404</v>
      </c>
      <c r="X11" s="91">
        <f t="shared" si="1"/>
        <v>1404</v>
      </c>
      <c r="Y11" s="91">
        <f t="shared" si="16" ref="Y11:Z11">2*234</f>
        <v>468</v>
      </c>
      <c r="Z11" s="91">
        <f t="shared" si="16"/>
        <v>468</v>
      </c>
      <c r="AA11" s="91">
        <f>1*234*10</f>
        <v>2340</v>
      </c>
      <c r="AB11" s="92"/>
      <c r="AC11" s="126"/>
      <c r="AD11" s="125"/>
    </row>
    <row r="12" ht="17" customHeight="1">
      <c r="A12" s="89"/>
      <c r="B12" s="89"/>
      <c r="C12" s="89"/>
      <c r="D12" s="89"/>
      <c r="E12" s="89"/>
      <c r="F12" t="s" s="90">
        <v>125</v>
      </c>
      <c r="G12" s="65"/>
      <c r="H12" s="91">
        <f t="shared" si="19" ref="H12:Z12">12*500</f>
        <v>6000</v>
      </c>
      <c r="I12" s="91"/>
      <c r="J12" s="91">
        <f t="shared" si="19"/>
        <v>6000</v>
      </c>
      <c r="K12" s="91">
        <f t="shared" si="19"/>
        <v>6000</v>
      </c>
      <c r="L12" s="91">
        <f t="shared" si="19"/>
        <v>6000</v>
      </c>
      <c r="M12" s="91">
        <f t="shared" si="19"/>
        <v>6000</v>
      </c>
      <c r="N12" s="91">
        <f t="shared" si="19"/>
        <v>6000</v>
      </c>
      <c r="O12" s="91">
        <f t="shared" si="19"/>
        <v>6000</v>
      </c>
      <c r="P12" s="91">
        <f t="shared" si="19"/>
        <v>6000</v>
      </c>
      <c r="Q12" s="91">
        <f t="shared" si="19"/>
        <v>6000</v>
      </c>
      <c r="R12" s="91">
        <f t="shared" si="19"/>
        <v>6000</v>
      </c>
      <c r="S12" s="91">
        <f t="shared" si="19"/>
        <v>6000</v>
      </c>
      <c r="T12" s="91">
        <f t="shared" si="19"/>
        <v>6000</v>
      </c>
      <c r="U12" s="91">
        <f t="shared" si="19"/>
        <v>6000</v>
      </c>
      <c r="V12" s="91">
        <f t="shared" si="19"/>
        <v>6000</v>
      </c>
      <c r="W12" s="91">
        <f t="shared" si="19"/>
        <v>6000</v>
      </c>
      <c r="X12" s="91">
        <f t="shared" si="19"/>
        <v>6000</v>
      </c>
      <c r="Y12" s="91">
        <f t="shared" si="19"/>
        <v>6000</v>
      </c>
      <c r="Z12" s="91">
        <f t="shared" si="19"/>
        <v>6000</v>
      </c>
      <c r="AA12" s="91">
        <f>12*500*10</f>
        <v>60000</v>
      </c>
      <c r="AB12" s="92"/>
      <c r="AC12" s="126"/>
      <c r="AD12" s="125"/>
    </row>
    <row r="13" ht="17" customHeight="1">
      <c r="A13" s="89"/>
      <c r="B13" s="89"/>
      <c r="C13" s="89"/>
      <c r="D13" s="89"/>
      <c r="E13" s="89"/>
      <c r="F13" t="s" s="90">
        <v>121</v>
      </c>
      <c r="G13" s="65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2"/>
      <c r="AC13" s="126"/>
      <c r="AD13" s="125"/>
    </row>
    <row r="14" ht="17" customHeight="1">
      <c r="A14" s="89"/>
      <c r="B14" s="89"/>
      <c r="C14" s="89"/>
      <c r="D14" s="89"/>
      <c r="E14" s="89"/>
      <c r="F14" t="s" s="90">
        <v>141</v>
      </c>
      <c r="G14" s="65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2"/>
      <c r="AC14" s="126"/>
      <c r="AD14" s="125"/>
    </row>
    <row r="15" ht="17" customHeight="1">
      <c r="A15" s="89"/>
      <c r="B15" s="89"/>
      <c r="C15" s="89"/>
      <c r="D15" s="89"/>
      <c r="E15" s="89"/>
      <c r="F15" t="s" s="90">
        <v>124</v>
      </c>
      <c r="G15" s="65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2"/>
      <c r="AC15" s="126"/>
      <c r="AD15" s="125"/>
    </row>
    <row r="16" ht="17" customHeight="1">
      <c r="A16" s="89"/>
      <c r="B16" s="89"/>
      <c r="C16" s="89"/>
      <c r="D16" s="89"/>
      <c r="E16" s="89"/>
      <c r="F16" s="89"/>
      <c r="G16" s="65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2"/>
      <c r="AC16" s="126"/>
      <c r="AD16" s="125"/>
    </row>
    <row r="17" ht="17" customHeight="1">
      <c r="A17" t="s" s="90">
        <v>84</v>
      </c>
      <c r="B17" t="s" s="90">
        <v>85</v>
      </c>
      <c r="C17" s="89"/>
      <c r="D17" s="89"/>
      <c r="E17" s="89"/>
      <c r="F17" t="s" s="90">
        <v>126</v>
      </c>
      <c r="G17" s="65"/>
      <c r="H17" s="91"/>
      <c r="I17" s="91"/>
      <c r="J17" s="91"/>
      <c r="K17" s="91"/>
      <c r="L17" s="91"/>
      <c r="M17" s="91"/>
      <c r="N17" s="91">
        <f t="shared" si="38" ref="N17:Z17">4*1000</f>
        <v>4000</v>
      </c>
      <c r="O17" s="91">
        <f t="shared" si="38"/>
        <v>4000</v>
      </c>
      <c r="P17" s="91">
        <f t="shared" si="38"/>
        <v>4000</v>
      </c>
      <c r="Q17" s="91">
        <f t="shared" si="38"/>
        <v>4000</v>
      </c>
      <c r="R17" s="91">
        <f t="shared" si="38"/>
        <v>4000</v>
      </c>
      <c r="S17" s="91">
        <f t="shared" si="38"/>
        <v>4000</v>
      </c>
      <c r="T17" s="91">
        <f t="shared" si="38"/>
        <v>4000</v>
      </c>
      <c r="U17" s="91">
        <f t="shared" si="38"/>
        <v>4000</v>
      </c>
      <c r="V17" s="91">
        <f t="shared" si="38"/>
        <v>4000</v>
      </c>
      <c r="W17" s="91">
        <f t="shared" si="38"/>
        <v>4000</v>
      </c>
      <c r="X17" s="91">
        <f t="shared" si="38"/>
        <v>4000</v>
      </c>
      <c r="Y17" s="91">
        <f t="shared" si="38"/>
        <v>4000</v>
      </c>
      <c r="Z17" s="91">
        <f t="shared" si="38"/>
        <v>4000</v>
      </c>
      <c r="AA17" s="91">
        <f>4000*10</f>
        <v>40000</v>
      </c>
      <c r="AB17" s="92"/>
      <c r="AC17" s="127"/>
      <c r="AD17" s="125"/>
    </row>
    <row r="18" ht="17" customHeight="1">
      <c r="A18" s="89"/>
      <c r="B18" s="89"/>
      <c r="C18" s="89"/>
      <c r="D18" s="89"/>
      <c r="E18" s="89"/>
      <c r="F18" s="89"/>
      <c r="G18" s="65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2"/>
      <c r="AC18" s="94">
        <f>SUM(H11:AA18)</f>
        <v>284336</v>
      </c>
      <c r="AD18" s="125"/>
    </row>
    <row r="19" ht="17" customHeight="1">
      <c r="A19" s="68"/>
      <c r="B19" s="134"/>
      <c r="C19" s="134"/>
      <c r="D19" s="134"/>
      <c r="E19" s="134"/>
      <c r="F19" s="129"/>
      <c r="G19" s="65"/>
      <c r="H19" s="130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2"/>
      <c r="AC19" s="133"/>
      <c r="AD19" s="125"/>
    </row>
    <row r="20" ht="17" customHeight="1">
      <c r="A20" s="61"/>
      <c r="B20" t="s" s="108">
        <v>87</v>
      </c>
      <c r="C20" s="109"/>
      <c r="D20" s="109"/>
      <c r="E20" t="s" s="108">
        <v>88</v>
      </c>
      <c r="F20" t="s" s="108">
        <v>127</v>
      </c>
      <c r="G20" s="65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>
        <f t="shared" si="53" ref="Y20:Z20">134*52</f>
        <v>6968</v>
      </c>
      <c r="Z20" s="110">
        <f t="shared" si="53"/>
        <v>6968</v>
      </c>
      <c r="AA20" s="110">
        <f>134*52*10</f>
        <v>69680</v>
      </c>
      <c r="AB20" s="111"/>
      <c r="AC20" s="126"/>
      <c r="AD20" s="125"/>
    </row>
    <row r="21" ht="17" customHeight="1">
      <c r="A21" s="61"/>
      <c r="B21" t="s" s="108">
        <v>128</v>
      </c>
      <c r="C21" s="109"/>
      <c r="D21" s="109"/>
      <c r="E21" t="s" s="108">
        <v>90</v>
      </c>
      <c r="F21" t="s" s="108">
        <v>129</v>
      </c>
      <c r="G21" s="65"/>
      <c r="H21" s="110"/>
      <c r="I21" s="110"/>
      <c r="J21" s="110">
        <f t="shared" si="56" ref="J21:X21">52*100</f>
        <v>5200</v>
      </c>
      <c r="K21" s="110">
        <f t="shared" si="56"/>
        <v>5200</v>
      </c>
      <c r="L21" s="110">
        <f t="shared" si="56"/>
        <v>5200</v>
      </c>
      <c r="M21" s="110">
        <f t="shared" si="56"/>
        <v>5200</v>
      </c>
      <c r="N21" s="110">
        <f t="shared" si="56"/>
        <v>5200</v>
      </c>
      <c r="O21" s="110">
        <f t="shared" si="56"/>
        <v>5200</v>
      </c>
      <c r="P21" s="110">
        <f t="shared" si="56"/>
        <v>5200</v>
      </c>
      <c r="Q21" s="110">
        <f t="shared" si="56"/>
        <v>5200</v>
      </c>
      <c r="R21" s="110">
        <f t="shared" si="56"/>
        <v>5200</v>
      </c>
      <c r="S21" s="110">
        <f t="shared" si="56"/>
        <v>5200</v>
      </c>
      <c r="T21" s="110">
        <f t="shared" si="56"/>
        <v>5200</v>
      </c>
      <c r="U21" s="110">
        <f t="shared" si="56"/>
        <v>5200</v>
      </c>
      <c r="V21" s="110">
        <f t="shared" si="56"/>
        <v>5200</v>
      </c>
      <c r="W21" s="110">
        <f t="shared" si="56"/>
        <v>5200</v>
      </c>
      <c r="X21" s="110">
        <f t="shared" si="56"/>
        <v>5200</v>
      </c>
      <c r="Y21" s="110"/>
      <c r="Z21" s="110"/>
      <c r="AA21" s="110"/>
      <c r="AB21" s="111"/>
      <c r="AC21" s="126"/>
      <c r="AD21" s="125"/>
    </row>
    <row r="22" ht="17" customHeight="1">
      <c r="A22" s="61"/>
      <c r="B22" t="s" s="108">
        <v>91</v>
      </c>
      <c r="C22" s="109"/>
      <c r="D22" s="109"/>
      <c r="E22" s="109"/>
      <c r="F22" s="109"/>
      <c r="G22" s="65"/>
      <c r="H22" s="110"/>
      <c r="I22" s="110"/>
      <c r="J22" s="110">
        <v>4355</v>
      </c>
      <c r="K22" s="110">
        <v>4355</v>
      </c>
      <c r="L22" s="110">
        <v>4355</v>
      </c>
      <c r="M22" s="110">
        <v>4355</v>
      </c>
      <c r="N22" s="110">
        <v>4355</v>
      </c>
      <c r="O22" s="110">
        <v>4355</v>
      </c>
      <c r="P22" s="110">
        <v>4355</v>
      </c>
      <c r="Q22" s="110">
        <v>4355</v>
      </c>
      <c r="R22" s="110">
        <v>4355</v>
      </c>
      <c r="S22" s="110">
        <v>4355</v>
      </c>
      <c r="T22" s="110">
        <v>4355</v>
      </c>
      <c r="U22" s="110">
        <v>4355</v>
      </c>
      <c r="V22" s="110">
        <v>4355</v>
      </c>
      <c r="W22" s="110">
        <v>4355</v>
      </c>
      <c r="X22" s="110">
        <v>4355</v>
      </c>
      <c r="Y22" s="110"/>
      <c r="Z22" s="110"/>
      <c r="AA22" s="110"/>
      <c r="AB22" s="111"/>
      <c r="AC22" s="126"/>
      <c r="AD22" s="125"/>
    </row>
    <row r="23" ht="17" customHeight="1">
      <c r="A23" s="61"/>
      <c r="B23" t="s" s="108">
        <v>92</v>
      </c>
      <c r="C23" s="109"/>
      <c r="D23" s="109"/>
      <c r="E23" s="109"/>
      <c r="F23" s="109"/>
      <c r="G23" s="65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1"/>
      <c r="AC23" s="126"/>
      <c r="AD23" s="125"/>
    </row>
    <row r="24" ht="17" customHeight="1">
      <c r="A24" s="61"/>
      <c r="B24" t="s" s="108">
        <v>93</v>
      </c>
      <c r="C24" s="109"/>
      <c r="D24" s="109"/>
      <c r="E24" s="109"/>
      <c r="F24" s="109"/>
      <c r="G24" s="65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1"/>
      <c r="AC24" s="126"/>
      <c r="AD24" s="125"/>
    </row>
    <row r="25" ht="17" customHeight="1">
      <c r="A25" s="61"/>
      <c r="B25" t="s" s="108">
        <v>94</v>
      </c>
      <c r="C25" s="109"/>
      <c r="D25" s="109"/>
      <c r="E25" s="109"/>
      <c r="F25" s="109"/>
      <c r="G25" s="65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1"/>
      <c r="AC25" s="126"/>
      <c r="AD25" s="125"/>
    </row>
    <row r="26" ht="17" customHeight="1">
      <c r="A26" t="s" s="107">
        <v>40</v>
      </c>
      <c r="B26" t="s" s="108">
        <v>95</v>
      </c>
      <c r="C26" s="109"/>
      <c r="D26" s="109"/>
      <c r="E26" s="109"/>
      <c r="F26" t="s" s="108">
        <v>96</v>
      </c>
      <c r="G26" s="65"/>
      <c r="H26" s="110"/>
      <c r="I26" s="110"/>
      <c r="J26" s="110">
        <v>24000</v>
      </c>
      <c r="K26" s="110">
        <v>24000</v>
      </c>
      <c r="L26" s="110">
        <v>24000</v>
      </c>
      <c r="M26" s="110">
        <v>24000</v>
      </c>
      <c r="N26" s="110">
        <v>24000</v>
      </c>
      <c r="O26" s="110">
        <v>12000</v>
      </c>
      <c r="P26" s="110">
        <v>12000</v>
      </c>
      <c r="Q26" s="110">
        <v>12000</v>
      </c>
      <c r="R26" s="110">
        <v>12000</v>
      </c>
      <c r="S26" s="110">
        <v>12000</v>
      </c>
      <c r="T26" s="110">
        <v>12000</v>
      </c>
      <c r="U26" s="110">
        <v>12000</v>
      </c>
      <c r="V26" s="110">
        <v>12000</v>
      </c>
      <c r="W26" s="110">
        <v>12000</v>
      </c>
      <c r="X26" s="110">
        <v>12000</v>
      </c>
      <c r="Y26" s="110">
        <v>12000</v>
      </c>
      <c r="Z26" s="110">
        <v>12000</v>
      </c>
      <c r="AA26" s="110"/>
      <c r="AB26" s="111"/>
      <c r="AC26" s="127"/>
      <c r="AD26" s="125"/>
    </row>
    <row r="27" ht="17" customHeight="1">
      <c r="A27" s="61"/>
      <c r="B27" t="s" s="108">
        <v>130</v>
      </c>
      <c r="C27" s="109"/>
      <c r="D27" s="109"/>
      <c r="E27" s="109"/>
      <c r="F27" t="s" s="108">
        <v>131</v>
      </c>
      <c r="G27" s="65"/>
      <c r="H27" s="110"/>
      <c r="I27" s="110"/>
      <c r="J27" s="110"/>
      <c r="K27" s="110"/>
      <c r="L27" s="110"/>
      <c r="M27" s="110"/>
      <c r="N27" s="110">
        <v>7000</v>
      </c>
      <c r="O27" s="110">
        <v>7000</v>
      </c>
      <c r="P27" s="110">
        <v>7000</v>
      </c>
      <c r="Q27" s="110">
        <v>7000</v>
      </c>
      <c r="R27" s="110">
        <v>7000</v>
      </c>
      <c r="S27" s="110">
        <v>7000</v>
      </c>
      <c r="T27" s="110">
        <v>7000</v>
      </c>
      <c r="U27" s="110">
        <v>7000</v>
      </c>
      <c r="V27" s="110">
        <v>7000</v>
      </c>
      <c r="W27" s="110">
        <v>7000</v>
      </c>
      <c r="X27" s="110">
        <v>7000</v>
      </c>
      <c r="Y27" s="110"/>
      <c r="Z27" s="110"/>
      <c r="AA27" s="110"/>
      <c r="AB27" s="111"/>
      <c r="AC27" s="112">
        <f>SUM(H20:AA27)</f>
        <v>567941</v>
      </c>
      <c r="AD27" s="125"/>
    </row>
    <row r="28" ht="17" customHeight="1">
      <c r="A28" s="3"/>
      <c r="B28" s="68"/>
      <c r="C28" s="68"/>
      <c r="D28" s="68"/>
      <c r="E28" s="68"/>
      <c r="F28" s="96"/>
      <c r="G28" s="65"/>
      <c r="H28" s="97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9"/>
      <c r="AC28" s="133"/>
      <c r="AD28" s="125"/>
    </row>
    <row r="29" ht="17" customHeight="1">
      <c r="A29" t="s" s="29">
        <v>97</v>
      </c>
      <c r="B29" s="60"/>
      <c r="C29" s="60"/>
      <c r="D29" s="60"/>
      <c r="E29" s="60"/>
      <c r="F29" s="87"/>
      <c r="G29" s="65"/>
      <c r="H29" s="104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6"/>
      <c r="AC29" s="127"/>
      <c r="AD29" s="125"/>
    </row>
    <row r="30" ht="17" customHeight="1">
      <c r="A30" s="61"/>
      <c r="B30" t="s" s="136">
        <v>98</v>
      </c>
      <c r="C30" s="137"/>
      <c r="D30" s="137"/>
      <c r="E30" s="137"/>
      <c r="F30" t="s" s="136">
        <v>132</v>
      </c>
      <c r="G30" s="65"/>
      <c r="H30" s="138"/>
      <c r="I30" s="138"/>
      <c r="J30" s="138"/>
      <c r="K30" s="138"/>
      <c r="L30" s="138"/>
      <c r="M30" s="138"/>
      <c r="N30" s="138">
        <v>2000</v>
      </c>
      <c r="O30" s="138"/>
      <c r="P30" s="138"/>
      <c r="Q30" s="138"/>
      <c r="R30" s="138">
        <v>3000</v>
      </c>
      <c r="S30" s="138"/>
      <c r="T30" s="138"/>
      <c r="U30" s="138"/>
      <c r="V30" s="138"/>
      <c r="W30" s="138">
        <v>3000</v>
      </c>
      <c r="X30" s="138"/>
      <c r="Y30" s="138"/>
      <c r="Z30" s="138"/>
      <c r="AA30" s="138">
        <f>3000*8</f>
        <v>24000</v>
      </c>
      <c r="AB30" s="139"/>
      <c r="AC30" s="147">
        <f>SUM(J30:AA30)</f>
        <v>32000</v>
      </c>
      <c r="AD30" s="125"/>
    </row>
    <row r="31" ht="17.25" customHeight="1">
      <c r="A31" s="3"/>
      <c r="B31" s="68"/>
      <c r="C31" s="68"/>
      <c r="D31" s="68"/>
      <c r="E31" s="68"/>
      <c r="F31" s="96"/>
      <c r="G31" s="65"/>
      <c r="H31" s="97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9"/>
      <c r="AC31" s="148"/>
      <c r="AD31" s="125"/>
    </row>
    <row r="32" ht="18" customHeight="1">
      <c r="A32" t="s" s="115">
        <v>99</v>
      </c>
      <c r="B32" s="3"/>
      <c r="C32" s="3"/>
      <c r="D32" s="3"/>
      <c r="E32" s="3"/>
      <c r="F32" s="3"/>
      <c r="G32" s="68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14"/>
      <c r="AD32" s="3"/>
    </row>
    <row r="33" ht="17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ht="17" customHeight="1">
      <c r="A34" s="3"/>
      <c r="B34" t="s" s="142">
        <v>142</v>
      </c>
      <c r="C34" s="3"/>
      <c r="D34" s="3"/>
      <c r="E34" t="s" s="49">
        <v>143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ht="17" customHeight="1">
      <c r="A35" s="3"/>
      <c r="B35" t="s" s="142">
        <v>144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ht="17" customHeight="1">
      <c r="A36" s="3"/>
      <c r="B36" t="s" s="142">
        <v>145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ht="17" customHeight="1">
      <c r="A37" s="3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ht="17" customHeight="1">
      <c r="A38" s="3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ht="17" customHeight="1">
      <c r="A39" s="3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ht="17" customHeight="1">
      <c r="A40" s="3"/>
      <c r="B40" s="3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ht="17" customHeight="1">
      <c r="A41" s="3"/>
      <c r="B41" s="3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ht="17" customHeight="1">
      <c r="A42" s="3"/>
      <c r="B42" s="3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</sheetData>
  <pageMargins left="0" right="0" top="0" bottom="0" header="0" footer="0"/>
  <pageSetup firstPageNumber="1" fitToHeight="1" fitToWidth="1" scale="43" useFirstPageNumber="0" orientation="landscape" pageOrder="downThenOver"/>
  <headerFooter>
    <oddFooter>&amp;"Helvetica,Regular"&amp;11&amp;P</oddFooter>
  </headerFooter>
  <drawing r:id="rId1"/>
  <legacyDrawing r:id="rId2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D40"/>
  <sheetViews>
    <sheetView workbookViewId="0" showGridLines="0" defaultGridColor="1"/>
  </sheetViews>
  <sheetFormatPr defaultColWidth="6.625" defaultRowHeight="16.5" customHeight="1" outlineLevelRow="0" outlineLevelCol="0"/>
  <cols>
    <col min="1" max="1" width="6.625" style="149" customWidth="1"/>
    <col min="2" max="2" width="13.625" style="149" customWidth="1"/>
    <col min="3" max="3" width="6.625" style="149" customWidth="1"/>
    <col min="4" max="4" width="17.5" style="149" customWidth="1"/>
    <col min="5" max="5" width="21.625" style="149" customWidth="1"/>
    <col min="6" max="6" width="20.25" style="149" customWidth="1"/>
    <col min="7" max="7" width="1.75" style="149" customWidth="1"/>
    <col min="8" max="8" width="6.625" style="149" customWidth="1"/>
    <col min="9" max="9" width="1.75" style="149" customWidth="1"/>
    <col min="10" max="10" width="6.625" style="149" customWidth="1"/>
    <col min="11" max="11" width="8.875" style="149" customWidth="1"/>
    <col min="12" max="12" width="6.625" style="149" customWidth="1"/>
    <col min="13" max="13" width="6.625" style="149" customWidth="1"/>
    <col min="14" max="14" width="6.625" style="149" customWidth="1"/>
    <col min="15" max="15" width="6.625" style="149" customWidth="1"/>
    <col min="16" max="16" width="6.625" style="149" customWidth="1"/>
    <col min="17" max="17" width="6.625" style="149" customWidth="1"/>
    <col min="18" max="18" width="6.625" style="149" customWidth="1"/>
    <col min="19" max="19" width="6.625" style="149" customWidth="1"/>
    <col min="20" max="20" width="6.625" style="149" customWidth="1"/>
    <col min="21" max="21" width="6.625" style="149" customWidth="1"/>
    <col min="22" max="22" width="6.625" style="149" customWidth="1"/>
    <col min="23" max="23" width="6.625" style="149" customWidth="1"/>
    <col min="24" max="24" width="6.625" style="149" customWidth="1"/>
    <col min="25" max="25" width="6.625" style="149" customWidth="1"/>
    <col min="26" max="26" width="6.625" style="149" customWidth="1"/>
    <col min="27" max="27" width="8.125" style="149" customWidth="1"/>
    <col min="28" max="28" width="6.625" style="149" customWidth="1"/>
    <col min="29" max="29" width="9.625" style="149" customWidth="1"/>
    <col min="30" max="30" width="6.625" style="149" customWidth="1"/>
    <col min="31" max="256" width="6.625" style="149" customWidth="1"/>
  </cols>
  <sheetData>
    <row r="1" ht="18.75" customHeight="1">
      <c r="A1" t="s" s="2">
        <v>0</v>
      </c>
      <c r="B1" s="3"/>
      <c r="C1" s="3"/>
      <c r="D1" s="60"/>
      <c r="E1" s="3"/>
      <c r="F1" s="3"/>
      <c r="G1" s="6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ht="19.5" customHeight="1">
      <c r="A2" t="s" s="2">
        <v>146</v>
      </c>
      <c r="B2" s="3"/>
      <c r="C2" s="61"/>
      <c r="D2" t="s" s="62">
        <v>111</v>
      </c>
      <c r="E2" s="63"/>
      <c r="F2" s="64"/>
      <c r="G2" s="65"/>
      <c r="H2" t="s" s="66">
        <v>64</v>
      </c>
      <c r="I2" s="119"/>
      <c r="J2" t="s" s="52">
        <v>65</v>
      </c>
      <c r="K2" t="s" s="52">
        <v>66</v>
      </c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t="s" s="52">
        <v>67</v>
      </c>
      <c r="AB2" t="s" s="29">
        <v>112</v>
      </c>
      <c r="AC2" s="3"/>
      <c r="AD2" s="3"/>
    </row>
    <row r="3" ht="19.5" customHeight="1">
      <c r="A3" t="s" s="5">
        <v>2</v>
      </c>
      <c r="B3" s="3"/>
      <c r="C3" s="3"/>
      <c r="D3" s="68"/>
      <c r="E3" s="69"/>
      <c r="F3" s="70">
        <f>SUM(H4:AB29)</f>
        <v>4273981</v>
      </c>
      <c r="G3" s="71"/>
      <c r="H3" s="120"/>
      <c r="I3" s="119"/>
      <c r="J3" s="52">
        <v>1</v>
      </c>
      <c r="K3" s="52">
        <v>2</v>
      </c>
      <c r="L3" s="52">
        <v>3</v>
      </c>
      <c r="M3" s="52">
        <v>4</v>
      </c>
      <c r="N3" s="52">
        <v>5</v>
      </c>
      <c r="O3" s="52">
        <v>6</v>
      </c>
      <c r="P3" s="52">
        <v>7</v>
      </c>
      <c r="Q3" s="52">
        <v>8</v>
      </c>
      <c r="R3" s="52">
        <v>9</v>
      </c>
      <c r="S3" s="52">
        <v>10</v>
      </c>
      <c r="T3" s="52">
        <v>11</v>
      </c>
      <c r="U3" s="52">
        <v>12</v>
      </c>
      <c r="V3" s="52">
        <v>13</v>
      </c>
      <c r="W3" s="52">
        <v>14</v>
      </c>
      <c r="X3" s="52">
        <v>15</v>
      </c>
      <c r="Y3" s="52">
        <v>16</v>
      </c>
      <c r="Z3" s="52">
        <v>17</v>
      </c>
      <c r="AA3" t="s" s="52">
        <v>69</v>
      </c>
      <c r="AB3" s="3"/>
      <c r="AC3" s="54"/>
      <c r="AD3" s="3"/>
    </row>
    <row r="4" ht="17.5" customHeight="1">
      <c r="A4" s="3"/>
      <c r="B4" s="3"/>
      <c r="C4" s="144"/>
      <c r="D4" s="35"/>
      <c r="E4" s="35"/>
      <c r="F4" s="150"/>
      <c r="G4" s="65"/>
      <c r="H4" s="6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69"/>
      <c r="AC4" t="s" s="76">
        <v>70</v>
      </c>
      <c r="AD4" s="58"/>
    </row>
    <row r="5" ht="17" customHeight="1">
      <c r="A5" t="s" s="29">
        <v>71</v>
      </c>
      <c r="B5" s="3"/>
      <c r="C5" s="3"/>
      <c r="D5" s="3"/>
      <c r="E5" t="s" s="29">
        <v>72</v>
      </c>
      <c r="F5" s="146"/>
      <c r="G5" s="65"/>
      <c r="H5" s="101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102"/>
      <c r="AC5" t="s" s="81">
        <v>74</v>
      </c>
      <c r="AD5" s="125"/>
    </row>
    <row r="6" ht="17" customHeight="1">
      <c r="A6" s="3"/>
      <c r="B6" s="3"/>
      <c r="C6" s="3"/>
      <c r="D6" s="3"/>
      <c r="E6" s="3"/>
      <c r="F6" s="85"/>
      <c r="G6" s="65"/>
      <c r="H6" s="101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102"/>
      <c r="AC6" t="s" s="81">
        <v>75</v>
      </c>
      <c r="AD6" s="125"/>
    </row>
    <row r="7" ht="17" customHeight="1">
      <c r="A7" t="s" s="29">
        <v>76</v>
      </c>
      <c r="B7" s="3"/>
      <c r="C7" s="3"/>
      <c r="D7" s="3"/>
      <c r="E7" t="s" s="29">
        <v>77</v>
      </c>
      <c r="F7" s="146"/>
      <c r="G7" s="65"/>
      <c r="H7" s="101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102"/>
      <c r="AC7" t="s" s="81">
        <v>15</v>
      </c>
      <c r="AD7" s="125"/>
    </row>
    <row r="8" ht="17" customHeight="1">
      <c r="A8" s="3"/>
      <c r="B8" s="3"/>
      <c r="C8" s="3"/>
      <c r="D8" s="3"/>
      <c r="E8" s="3"/>
      <c r="F8" s="61"/>
      <c r="G8" s="65"/>
      <c r="H8" s="101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102"/>
      <c r="AC8" s="126"/>
      <c r="AD8" s="125"/>
    </row>
    <row r="9" ht="17" customHeight="1">
      <c r="A9" s="3"/>
      <c r="B9" s="3"/>
      <c r="C9" s="3"/>
      <c r="D9" s="3"/>
      <c r="E9" t="s" s="29">
        <v>82</v>
      </c>
      <c r="F9" s="85"/>
      <c r="G9" s="65"/>
      <c r="H9" s="101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102"/>
      <c r="AC9" s="126"/>
      <c r="AD9" s="125"/>
    </row>
    <row r="10" ht="17" customHeight="1">
      <c r="A10" s="3"/>
      <c r="B10" s="3"/>
      <c r="C10" s="3"/>
      <c r="D10" s="3"/>
      <c r="E10" s="3"/>
      <c r="F10" s="85"/>
      <c r="G10" s="65"/>
      <c r="H10" s="101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102"/>
      <c r="AC10" s="126"/>
      <c r="AD10" s="125"/>
    </row>
    <row r="11" ht="17" customHeight="1">
      <c r="A11" s="3"/>
      <c r="B11" s="3"/>
      <c r="C11" s="3"/>
      <c r="D11" s="3"/>
      <c r="E11" s="3"/>
      <c r="F11" s="85"/>
      <c r="G11" s="65"/>
      <c r="H11" s="101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102"/>
      <c r="AC11" s="126"/>
      <c r="AD11" s="125"/>
    </row>
    <row r="12" ht="17" customHeight="1">
      <c r="A12" s="3"/>
      <c r="B12" s="60"/>
      <c r="C12" s="60"/>
      <c r="D12" s="60"/>
      <c r="E12" s="60"/>
      <c r="F12" s="151"/>
      <c r="G12" s="65"/>
      <c r="H12" s="104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6"/>
      <c r="AC12" s="127"/>
      <c r="AD12" s="125"/>
    </row>
    <row r="13" ht="17" customHeight="1">
      <c r="A13" t="s" s="152">
        <v>84</v>
      </c>
      <c r="B13" t="s" s="90">
        <v>85</v>
      </c>
      <c r="C13" s="89"/>
      <c r="D13" s="89"/>
      <c r="E13" s="89"/>
      <c r="F13" t="s" s="90">
        <v>126</v>
      </c>
      <c r="G13" s="65"/>
      <c r="H13" s="91"/>
      <c r="I13" s="91"/>
      <c r="J13" s="91"/>
      <c r="K13" s="91"/>
      <c r="L13" s="91"/>
      <c r="M13" s="91"/>
      <c r="N13" s="91">
        <f t="shared" si="1" ref="N13:Z13">4*1000</f>
        <v>4000</v>
      </c>
      <c r="O13" s="91">
        <f t="shared" si="1"/>
        <v>4000</v>
      </c>
      <c r="P13" s="91">
        <f t="shared" si="1"/>
        <v>4000</v>
      </c>
      <c r="Q13" s="91">
        <f t="shared" si="1"/>
        <v>4000</v>
      </c>
      <c r="R13" s="91">
        <f t="shared" si="1"/>
        <v>4000</v>
      </c>
      <c r="S13" s="91">
        <f t="shared" si="1"/>
        <v>4000</v>
      </c>
      <c r="T13" s="91">
        <f t="shared" si="1"/>
        <v>4000</v>
      </c>
      <c r="U13" s="91">
        <f t="shared" si="1"/>
        <v>4000</v>
      </c>
      <c r="V13" s="91">
        <f t="shared" si="1"/>
        <v>4000</v>
      </c>
      <c r="W13" s="91">
        <f t="shared" si="1"/>
        <v>4000</v>
      </c>
      <c r="X13" s="91">
        <f t="shared" si="1"/>
        <v>4000</v>
      </c>
      <c r="Y13" s="91">
        <f t="shared" si="1"/>
        <v>4000</v>
      </c>
      <c r="Z13" s="91">
        <f t="shared" si="1"/>
        <v>4000</v>
      </c>
      <c r="AA13" s="91">
        <f>4000*40</f>
        <v>160000</v>
      </c>
      <c r="AB13" s="92"/>
      <c r="AC13" s="94">
        <f>SUM(N13:AB13)</f>
        <v>212000</v>
      </c>
      <c r="AD13" s="125"/>
    </row>
    <row r="14" ht="17" customHeight="1">
      <c r="A14" s="3"/>
      <c r="B14" t="s" s="95">
        <v>86</v>
      </c>
      <c r="C14" s="82"/>
      <c r="D14" s="82"/>
      <c r="E14" s="82"/>
      <c r="F14" s="82"/>
      <c r="G14" s="153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9"/>
      <c r="AC14" s="133"/>
      <c r="AD14" s="125"/>
    </row>
    <row r="15" ht="17" customHeight="1">
      <c r="A15" s="3"/>
      <c r="B15" s="60"/>
      <c r="C15" s="60"/>
      <c r="D15" s="60"/>
      <c r="E15" s="60"/>
      <c r="F15" s="87"/>
      <c r="G15" s="65"/>
      <c r="H15" s="104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6"/>
      <c r="AC15" s="126"/>
      <c r="AD15" s="125"/>
    </row>
    <row r="16" ht="17" customHeight="1">
      <c r="A16" s="61"/>
      <c r="B16" t="s" s="108">
        <v>87</v>
      </c>
      <c r="C16" s="109"/>
      <c r="D16" s="109"/>
      <c r="E16" t="s" s="108">
        <v>88</v>
      </c>
      <c r="F16" t="s" s="108">
        <v>127</v>
      </c>
      <c r="G16" s="65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>
        <f t="shared" si="16" ref="Y16:Z16">134*52</f>
        <v>6968</v>
      </c>
      <c r="Z16" s="110">
        <f t="shared" si="16"/>
        <v>6968</v>
      </c>
      <c r="AA16" s="110">
        <f>134*52*40</f>
        <v>278720</v>
      </c>
      <c r="AB16" s="111"/>
      <c r="AC16" s="126"/>
      <c r="AD16" s="125"/>
    </row>
    <row r="17" ht="17" customHeight="1">
      <c r="A17" s="61"/>
      <c r="B17" t="s" s="108">
        <v>128</v>
      </c>
      <c r="C17" s="109"/>
      <c r="D17" s="109"/>
      <c r="E17" t="s" s="108">
        <v>90</v>
      </c>
      <c r="F17" t="s" s="108">
        <v>129</v>
      </c>
      <c r="G17" s="65"/>
      <c r="H17" s="110"/>
      <c r="I17" s="110"/>
      <c r="J17" s="110">
        <f t="shared" si="19" ref="J17:X17">52*100</f>
        <v>5200</v>
      </c>
      <c r="K17" s="110">
        <f t="shared" si="19"/>
        <v>5200</v>
      </c>
      <c r="L17" s="110">
        <f t="shared" si="19"/>
        <v>5200</v>
      </c>
      <c r="M17" s="110">
        <f t="shared" si="19"/>
        <v>5200</v>
      </c>
      <c r="N17" s="110">
        <f t="shared" si="19"/>
        <v>5200</v>
      </c>
      <c r="O17" s="110">
        <f t="shared" si="19"/>
        <v>5200</v>
      </c>
      <c r="P17" s="110">
        <f t="shared" si="19"/>
        <v>5200</v>
      </c>
      <c r="Q17" s="110">
        <f t="shared" si="19"/>
        <v>5200</v>
      </c>
      <c r="R17" s="110">
        <f t="shared" si="19"/>
        <v>5200</v>
      </c>
      <c r="S17" s="110">
        <f t="shared" si="19"/>
        <v>5200</v>
      </c>
      <c r="T17" s="110">
        <f t="shared" si="19"/>
        <v>5200</v>
      </c>
      <c r="U17" s="110">
        <f t="shared" si="19"/>
        <v>5200</v>
      </c>
      <c r="V17" s="110">
        <f t="shared" si="19"/>
        <v>5200</v>
      </c>
      <c r="W17" s="110">
        <f t="shared" si="19"/>
        <v>5200</v>
      </c>
      <c r="X17" s="110">
        <f t="shared" si="19"/>
        <v>5200</v>
      </c>
      <c r="Y17" s="110"/>
      <c r="Z17" s="110"/>
      <c r="AA17" s="110"/>
      <c r="AB17" s="111"/>
      <c r="AC17" s="126"/>
      <c r="AD17" s="125"/>
    </row>
    <row r="18" ht="17" customHeight="1">
      <c r="A18" s="61"/>
      <c r="B18" t="s" s="108">
        <v>91</v>
      </c>
      <c r="C18" s="109"/>
      <c r="D18" s="109"/>
      <c r="E18" s="109"/>
      <c r="F18" s="109"/>
      <c r="G18" s="65"/>
      <c r="H18" s="110"/>
      <c r="I18" s="110"/>
      <c r="J18" s="110">
        <v>4355</v>
      </c>
      <c r="K18" s="110">
        <v>4355</v>
      </c>
      <c r="L18" s="110">
        <v>4355</v>
      </c>
      <c r="M18" s="110">
        <v>4355</v>
      </c>
      <c r="N18" s="110">
        <v>4355</v>
      </c>
      <c r="O18" s="110">
        <v>4355</v>
      </c>
      <c r="P18" s="110">
        <v>4355</v>
      </c>
      <c r="Q18" s="110">
        <v>4355</v>
      </c>
      <c r="R18" s="110">
        <v>4355</v>
      </c>
      <c r="S18" s="110">
        <v>4355</v>
      </c>
      <c r="T18" s="110">
        <v>4355</v>
      </c>
      <c r="U18" s="110">
        <v>4355</v>
      </c>
      <c r="V18" s="110">
        <v>4355</v>
      </c>
      <c r="W18" s="110">
        <v>4355</v>
      </c>
      <c r="X18" s="110">
        <v>4355</v>
      </c>
      <c r="Y18" s="110"/>
      <c r="Z18" s="110"/>
      <c r="AA18" s="110"/>
      <c r="AB18" s="111"/>
      <c r="AC18" s="126"/>
      <c r="AD18" s="125"/>
    </row>
    <row r="19" ht="17" customHeight="1">
      <c r="A19" s="61"/>
      <c r="B19" t="s" s="108">
        <v>92</v>
      </c>
      <c r="C19" s="109"/>
      <c r="D19" s="109"/>
      <c r="E19" s="109"/>
      <c r="F19" s="109"/>
      <c r="G19" s="65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1"/>
      <c r="AC19" s="126"/>
      <c r="AD19" s="125"/>
    </row>
    <row r="20" ht="17" customHeight="1">
      <c r="A20" s="61"/>
      <c r="B20" t="s" s="108">
        <v>93</v>
      </c>
      <c r="C20" s="109"/>
      <c r="D20" s="109"/>
      <c r="E20" s="109"/>
      <c r="F20" s="109"/>
      <c r="G20" s="65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1"/>
      <c r="AC20" s="126"/>
      <c r="AD20" s="125"/>
    </row>
    <row r="21" ht="17" customHeight="1">
      <c r="A21" s="61"/>
      <c r="B21" t="s" s="108">
        <v>94</v>
      </c>
      <c r="C21" s="109"/>
      <c r="D21" s="109"/>
      <c r="E21" s="109"/>
      <c r="F21" s="109"/>
      <c r="G21" s="65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1"/>
      <c r="AC21" s="126"/>
      <c r="AD21" s="125"/>
    </row>
    <row r="22" ht="17" customHeight="1">
      <c r="A22" s="61"/>
      <c r="B22" t="s" s="108">
        <v>147</v>
      </c>
      <c r="C22" s="109"/>
      <c r="D22" s="109"/>
      <c r="E22" s="109"/>
      <c r="F22" s="109"/>
      <c r="G22" s="65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>
        <f>80000*40</f>
        <v>3200000</v>
      </c>
      <c r="AB22" s="111"/>
      <c r="AC22" s="126"/>
      <c r="AD22" s="125"/>
    </row>
    <row r="23" ht="17" customHeight="1">
      <c r="A23" t="s" s="107">
        <v>40</v>
      </c>
      <c r="B23" t="s" s="108">
        <v>95</v>
      </c>
      <c r="C23" s="109"/>
      <c r="D23" s="109"/>
      <c r="E23" s="109"/>
      <c r="F23" t="s" s="108">
        <v>96</v>
      </c>
      <c r="G23" s="65"/>
      <c r="H23" s="110"/>
      <c r="I23" s="110"/>
      <c r="J23" s="110">
        <v>24000</v>
      </c>
      <c r="K23" s="110">
        <v>24000</v>
      </c>
      <c r="L23" s="110">
        <v>24000</v>
      </c>
      <c r="M23" s="110">
        <v>24000</v>
      </c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1"/>
      <c r="AC23" s="127"/>
      <c r="AD23" s="125"/>
    </row>
    <row r="24" ht="17" customHeight="1">
      <c r="A24" s="61"/>
      <c r="B24" t="s" s="108">
        <v>148</v>
      </c>
      <c r="C24" s="109"/>
      <c r="D24" s="109"/>
      <c r="E24" s="109"/>
      <c r="F24" t="s" s="108">
        <v>149</v>
      </c>
      <c r="G24" s="65"/>
      <c r="H24" s="110"/>
      <c r="I24" s="110"/>
      <c r="J24" s="110"/>
      <c r="K24" s="110"/>
      <c r="L24" s="110"/>
      <c r="M24" s="110"/>
      <c r="N24" s="110">
        <v>30000</v>
      </c>
      <c r="O24" s="110">
        <v>30000</v>
      </c>
      <c r="P24" s="110">
        <v>30000</v>
      </c>
      <c r="Q24" s="110">
        <v>30000</v>
      </c>
      <c r="R24" s="110">
        <v>30000</v>
      </c>
      <c r="S24" s="110">
        <v>30000</v>
      </c>
      <c r="T24" s="110">
        <v>30000</v>
      </c>
      <c r="U24" s="110">
        <v>30000</v>
      </c>
      <c r="V24" s="110">
        <v>30000</v>
      </c>
      <c r="W24" s="110">
        <v>30000</v>
      </c>
      <c r="X24" s="110">
        <v>30000</v>
      </c>
      <c r="Y24" s="110"/>
      <c r="Z24" s="110"/>
      <c r="AA24" s="110"/>
      <c r="AB24" s="111"/>
      <c r="AC24" s="112">
        <f>SUM(H15:AA24)</f>
        <v>4061981</v>
      </c>
      <c r="AD24" s="125"/>
    </row>
    <row r="25" ht="17" customHeight="1">
      <c r="A25" s="3"/>
      <c r="B25" s="68"/>
      <c r="C25" s="68"/>
      <c r="D25" s="68"/>
      <c r="E25" s="68"/>
      <c r="F25" s="96"/>
      <c r="G25" s="65"/>
      <c r="H25" s="97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9"/>
      <c r="AC25" s="133"/>
      <c r="AD25" s="125"/>
    </row>
    <row r="26" ht="17" customHeight="1">
      <c r="A26" s="3"/>
      <c r="B26" s="3"/>
      <c r="C26" s="3"/>
      <c r="D26" s="3"/>
      <c r="E26" s="3"/>
      <c r="F26" s="61"/>
      <c r="G26" s="65"/>
      <c r="H26" s="101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102"/>
      <c r="AC26" s="126"/>
      <c r="AD26" s="125"/>
    </row>
    <row r="27" ht="17" customHeight="1">
      <c r="A27" t="s" s="29">
        <v>97</v>
      </c>
      <c r="B27" s="3"/>
      <c r="C27" s="3"/>
      <c r="D27" s="3"/>
      <c r="E27" s="3"/>
      <c r="F27" s="61"/>
      <c r="G27" s="65"/>
      <c r="H27" s="101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102"/>
      <c r="AC27" s="126"/>
      <c r="AD27" s="125"/>
    </row>
    <row r="28" ht="17" customHeight="1">
      <c r="A28" s="3"/>
      <c r="B28" t="s" s="29">
        <v>98</v>
      </c>
      <c r="C28" s="3"/>
      <c r="D28" s="3"/>
      <c r="E28" s="3"/>
      <c r="F28" s="85"/>
      <c r="G28" s="65"/>
      <c r="H28" s="101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102"/>
      <c r="AC28" s="126"/>
      <c r="AD28" s="125"/>
    </row>
    <row r="29" ht="17.25" customHeight="1">
      <c r="A29" s="3"/>
      <c r="B29" s="3"/>
      <c r="C29" s="3"/>
      <c r="D29" s="3"/>
      <c r="E29" s="3"/>
      <c r="F29" s="61"/>
      <c r="G29" s="65"/>
      <c r="H29" s="101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102"/>
      <c r="AC29" s="154"/>
      <c r="AD29" s="125"/>
    </row>
    <row r="30" ht="17.5" customHeight="1">
      <c r="A30" s="3"/>
      <c r="B30" s="3"/>
      <c r="C30" s="3"/>
      <c r="D30" s="3"/>
      <c r="E30" s="3"/>
      <c r="F30" s="3"/>
      <c r="G30" s="68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141"/>
      <c r="AD30" s="53"/>
    </row>
    <row r="31" ht="18" customHeight="1">
      <c r="A31" t="s" s="115">
        <v>99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ht="17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ht="17" customHeight="1">
      <c r="A33" s="3"/>
      <c r="B33" s="15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ht="17" customHeight="1">
      <c r="A34" s="3"/>
      <c r="B34" s="15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ht="17" customHeight="1">
      <c r="A35" s="3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ht="17" customHeight="1">
      <c r="A36" s="3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ht="17" customHeight="1">
      <c r="A37" s="3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ht="17" customHeight="1">
      <c r="A38" s="3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ht="17" customHeight="1">
      <c r="A39" s="3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ht="17" customHeight="1">
      <c r="A40" s="3"/>
      <c r="B40" s="3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</sheetData>
  <pageMargins left="0" right="0" top="0" bottom="0" header="0" footer="0"/>
  <pageSetup firstPageNumber="1" fitToHeight="1" fitToWidth="1" scale="43" useFirstPageNumber="0" orientation="landscape" pageOrder="downThenOver"/>
  <headerFooter>
    <oddFooter>&amp;"Helvetica,Regular"&amp;11&amp;P</oddFooter>
  </headerFooter>
  <drawing r:id="rId1"/>
  <legacyDrawing r:id="rId2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D39"/>
  <sheetViews>
    <sheetView workbookViewId="0" showGridLines="0" defaultGridColor="1"/>
  </sheetViews>
  <sheetFormatPr defaultColWidth="6.625" defaultRowHeight="16.5" customHeight="1" outlineLevelRow="0" outlineLevelCol="0"/>
  <cols>
    <col min="1" max="1" width="6.625" style="156" customWidth="1"/>
    <col min="2" max="2" width="13.75" style="156" customWidth="1"/>
    <col min="3" max="3" width="6.625" style="156" customWidth="1"/>
    <col min="4" max="4" width="16.75" style="156" customWidth="1"/>
    <col min="5" max="5" width="21.625" style="156" customWidth="1"/>
    <col min="6" max="6" width="24" style="156" customWidth="1"/>
    <col min="7" max="7" width="1.75" style="156" customWidth="1"/>
    <col min="8" max="8" width="6.625" style="156" customWidth="1"/>
    <col min="9" max="9" width="1.75" style="156" customWidth="1"/>
    <col min="10" max="10" width="6.625" style="156" customWidth="1"/>
    <col min="11" max="11" width="8.5" style="156" customWidth="1"/>
    <col min="12" max="12" width="6.625" style="156" customWidth="1"/>
    <col min="13" max="13" width="6.625" style="156" customWidth="1"/>
    <col min="14" max="14" width="6.625" style="156" customWidth="1"/>
    <col min="15" max="15" width="6.625" style="156" customWidth="1"/>
    <col min="16" max="16" width="6.625" style="156" customWidth="1"/>
    <col min="17" max="17" width="6.625" style="156" customWidth="1"/>
    <col min="18" max="18" width="6.625" style="156" customWidth="1"/>
    <col min="19" max="19" width="6.625" style="156" customWidth="1"/>
    <col min="20" max="20" width="6.625" style="156" customWidth="1"/>
    <col min="21" max="21" width="6.625" style="156" customWidth="1"/>
    <col min="22" max="22" width="6.625" style="156" customWidth="1"/>
    <col min="23" max="23" width="6.625" style="156" customWidth="1"/>
    <col min="24" max="24" width="6.625" style="156" customWidth="1"/>
    <col min="25" max="25" width="6.625" style="156" customWidth="1"/>
    <col min="26" max="26" width="6.625" style="156" customWidth="1"/>
    <col min="27" max="27" width="8.5" style="156" customWidth="1"/>
    <col min="28" max="28" width="6.625" style="156" customWidth="1"/>
    <col min="29" max="29" width="9.5" style="156" customWidth="1"/>
    <col min="30" max="30" width="6.625" style="156" customWidth="1"/>
    <col min="31" max="256" width="6.625" style="156" customWidth="1"/>
  </cols>
  <sheetData>
    <row r="1" ht="18.75" customHeight="1">
      <c r="A1" t="s" s="2">
        <v>0</v>
      </c>
      <c r="B1" s="3"/>
      <c r="C1" s="3"/>
      <c r="D1" s="60"/>
      <c r="E1" s="3"/>
      <c r="F1" s="3"/>
      <c r="G1" s="6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ht="19.5" customHeight="1">
      <c r="A2" t="s" s="2">
        <v>20</v>
      </c>
      <c r="B2" s="3"/>
      <c r="C2" s="61"/>
      <c r="D2" t="s" s="62">
        <v>63</v>
      </c>
      <c r="E2" s="63"/>
      <c r="F2" s="64"/>
      <c r="G2" s="65"/>
      <c r="H2" t="s" s="66">
        <v>64</v>
      </c>
      <c r="I2" s="119"/>
      <c r="J2" t="s" s="52">
        <v>65</v>
      </c>
      <c r="K2" t="s" s="52">
        <v>66</v>
      </c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t="s" s="52">
        <v>67</v>
      </c>
      <c r="AB2" t="s" s="29">
        <v>68</v>
      </c>
      <c r="AC2" s="3"/>
      <c r="AD2" s="3"/>
    </row>
    <row r="3" ht="19.5" customHeight="1">
      <c r="A3" t="s" s="5">
        <v>2</v>
      </c>
      <c r="B3" s="3"/>
      <c r="C3" s="3"/>
      <c r="D3" s="68"/>
      <c r="E3" s="69"/>
      <c r="F3" s="70">
        <f>SUM(H4:AB28)</f>
        <v>36100</v>
      </c>
      <c r="G3" s="71"/>
      <c r="H3" s="120"/>
      <c r="I3" s="119"/>
      <c r="J3" s="52">
        <v>1</v>
      </c>
      <c r="K3" s="52">
        <v>2</v>
      </c>
      <c r="L3" s="52">
        <v>3</v>
      </c>
      <c r="M3" s="52">
        <v>4</v>
      </c>
      <c r="N3" s="52">
        <v>5</v>
      </c>
      <c r="O3" s="52">
        <v>6</v>
      </c>
      <c r="P3" s="52">
        <v>7</v>
      </c>
      <c r="Q3" s="52">
        <v>8</v>
      </c>
      <c r="R3" s="52">
        <v>9</v>
      </c>
      <c r="S3" s="52">
        <v>10</v>
      </c>
      <c r="T3" s="52">
        <v>11</v>
      </c>
      <c r="U3" s="52">
        <v>12</v>
      </c>
      <c r="V3" s="52">
        <v>13</v>
      </c>
      <c r="W3" s="52">
        <v>14</v>
      </c>
      <c r="X3" s="52">
        <v>15</v>
      </c>
      <c r="Y3" s="52">
        <v>16</v>
      </c>
      <c r="Z3" s="52">
        <v>17</v>
      </c>
      <c r="AA3" t="s" s="52">
        <v>69</v>
      </c>
      <c r="AB3" s="3"/>
      <c r="AC3" s="54"/>
      <c r="AD3" s="3"/>
    </row>
    <row r="4" ht="17.5" customHeight="1">
      <c r="A4" s="60"/>
      <c r="B4" s="60"/>
      <c r="C4" s="60"/>
      <c r="D4" t="s" s="121">
        <v>150</v>
      </c>
      <c r="E4" s="87"/>
      <c r="F4" s="122">
        <f>'Spina bifida lifetime costs'!F3</f>
        <v>1477079</v>
      </c>
      <c r="G4" s="65"/>
      <c r="H4" s="123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75"/>
      <c r="AC4" t="s" s="76">
        <v>70</v>
      </c>
      <c r="AD4" s="58"/>
    </row>
    <row r="5" ht="17" customHeight="1">
      <c r="A5" t="s" s="77">
        <v>71</v>
      </c>
      <c r="B5" s="78"/>
      <c r="C5" s="78"/>
      <c r="D5" s="78"/>
      <c r="E5" t="s" s="77">
        <v>72</v>
      </c>
      <c r="F5" t="s" s="124">
        <v>151</v>
      </c>
      <c r="G5" s="65"/>
      <c r="H5" s="79"/>
      <c r="I5" s="79"/>
      <c r="J5" s="79">
        <f t="shared" si="2" ref="J5:J10">300*4*2</f>
        <v>2400</v>
      </c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80"/>
      <c r="AC5" t="s" s="81">
        <v>74</v>
      </c>
      <c r="AD5" s="125"/>
    </row>
    <row r="6" ht="17" customHeight="1">
      <c r="A6" s="78"/>
      <c r="B6" s="78"/>
      <c r="C6" s="78"/>
      <c r="D6" s="78"/>
      <c r="E6" s="78"/>
      <c r="F6" t="s" s="77">
        <v>152</v>
      </c>
      <c r="G6" s="65"/>
      <c r="H6" s="79"/>
      <c r="I6" s="79"/>
      <c r="J6" s="79">
        <v>1960</v>
      </c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80"/>
      <c r="AC6" t="s" s="81">
        <v>75</v>
      </c>
      <c r="AD6" s="125"/>
    </row>
    <row r="7" ht="17" customHeight="1">
      <c r="A7" s="78"/>
      <c r="B7" s="78"/>
      <c r="C7" s="78"/>
      <c r="D7" s="78"/>
      <c r="E7" s="78"/>
      <c r="F7" s="78"/>
      <c r="G7" s="65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80"/>
      <c r="AC7" t="s" s="157">
        <v>15</v>
      </c>
      <c r="AD7" s="125"/>
    </row>
    <row r="8" ht="17" customHeight="1">
      <c r="A8" t="s" s="77">
        <v>76</v>
      </c>
      <c r="B8" s="78"/>
      <c r="C8" s="78"/>
      <c r="D8" s="78"/>
      <c r="E8" t="s" s="77">
        <v>77</v>
      </c>
      <c r="F8" t="s" s="124">
        <v>153</v>
      </c>
      <c r="G8" s="65"/>
      <c r="H8" s="79"/>
      <c r="I8" s="79"/>
      <c r="J8" s="79">
        <f>500*3</f>
        <v>1500</v>
      </c>
      <c r="K8" s="79">
        <f t="shared" si="4" ref="K8:M8">500*4</f>
        <v>2000</v>
      </c>
      <c r="L8" s="79">
        <f t="shared" si="4"/>
        <v>2000</v>
      </c>
      <c r="M8" s="79">
        <f t="shared" si="4"/>
        <v>2000</v>
      </c>
      <c r="N8" s="79"/>
      <c r="O8" s="79"/>
      <c r="P8" s="79"/>
      <c r="Q8" s="79">
        <v>2000</v>
      </c>
      <c r="R8" s="79"/>
      <c r="S8" s="79"/>
      <c r="T8" s="79"/>
      <c r="U8" s="79">
        <v>2000</v>
      </c>
      <c r="V8" s="79"/>
      <c r="W8" s="79"/>
      <c r="X8" s="79"/>
      <c r="Y8" s="79"/>
      <c r="Z8" s="79">
        <v>2000</v>
      </c>
      <c r="AA8" s="79"/>
      <c r="AB8" s="80"/>
      <c r="AC8" s="88">
        <f>SUM(J5:Z8)</f>
        <v>17860</v>
      </c>
      <c r="AD8" s="125"/>
    </row>
    <row r="9" ht="17" customHeight="1">
      <c r="A9" s="153"/>
      <c r="B9" s="153"/>
      <c r="C9" s="153"/>
      <c r="D9" s="153"/>
      <c r="E9" s="153"/>
      <c r="F9" s="158"/>
      <c r="G9" s="65"/>
      <c r="H9" s="130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2"/>
      <c r="AC9" s="133"/>
      <c r="AD9" s="125"/>
    </row>
    <row r="10" ht="17" customHeight="1">
      <c r="A10" s="89"/>
      <c r="B10" s="89"/>
      <c r="C10" s="89"/>
      <c r="D10" s="89"/>
      <c r="E10" t="s" s="90">
        <v>82</v>
      </c>
      <c r="F10" t="s" s="90">
        <v>154</v>
      </c>
      <c r="G10" s="65"/>
      <c r="H10" s="91"/>
      <c r="I10" s="91"/>
      <c r="J10" s="91">
        <f t="shared" si="2"/>
        <v>2400</v>
      </c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2"/>
      <c r="AC10" s="126"/>
      <c r="AD10" s="125"/>
    </row>
    <row r="11" ht="17" customHeight="1">
      <c r="A11" s="89"/>
      <c r="B11" s="89"/>
      <c r="C11" s="89"/>
      <c r="D11" s="89"/>
      <c r="E11" s="89"/>
      <c r="F11" t="s" s="90">
        <v>140</v>
      </c>
      <c r="G11" s="65"/>
      <c r="H11" s="91"/>
      <c r="I11" s="91"/>
      <c r="J11" s="91">
        <f t="shared" si="9" ref="J11:Z11">155*4</f>
        <v>620</v>
      </c>
      <c r="K11" s="91">
        <f t="shared" si="9"/>
        <v>620</v>
      </c>
      <c r="L11" s="91">
        <f t="shared" si="9"/>
        <v>620</v>
      </c>
      <c r="M11" s="91">
        <f t="shared" si="9"/>
        <v>620</v>
      </c>
      <c r="N11" s="91">
        <f t="shared" si="9"/>
        <v>620</v>
      </c>
      <c r="O11" s="91">
        <f t="shared" si="9"/>
        <v>620</v>
      </c>
      <c r="P11" s="91">
        <f t="shared" si="9"/>
        <v>620</v>
      </c>
      <c r="Q11" s="91">
        <f t="shared" si="9"/>
        <v>620</v>
      </c>
      <c r="R11" s="91">
        <f t="shared" si="9"/>
        <v>620</v>
      </c>
      <c r="S11" s="91">
        <f t="shared" si="9"/>
        <v>620</v>
      </c>
      <c r="T11" s="91">
        <f t="shared" si="9"/>
        <v>620</v>
      </c>
      <c r="U11" s="91">
        <f t="shared" si="9"/>
        <v>620</v>
      </c>
      <c r="V11" s="91">
        <f t="shared" si="9"/>
        <v>620</v>
      </c>
      <c r="W11" s="91">
        <f t="shared" si="9"/>
        <v>620</v>
      </c>
      <c r="X11" s="91">
        <f t="shared" si="9"/>
        <v>620</v>
      </c>
      <c r="Y11" s="91">
        <f t="shared" si="9"/>
        <v>620</v>
      </c>
      <c r="Z11" s="91">
        <f t="shared" si="9"/>
        <v>620</v>
      </c>
      <c r="AA11" s="91"/>
      <c r="AB11" s="92"/>
      <c r="AC11" s="127"/>
      <c r="AD11" s="125"/>
    </row>
    <row r="12" ht="17" customHeight="1">
      <c r="A12" s="89"/>
      <c r="B12" s="89"/>
      <c r="C12" s="89"/>
      <c r="D12" s="89"/>
      <c r="E12" s="89"/>
      <c r="F12" t="s" s="90">
        <v>155</v>
      </c>
      <c r="G12" s="65"/>
      <c r="H12" s="91"/>
      <c r="I12" s="91"/>
      <c r="J12" s="91"/>
      <c r="K12" s="91">
        <v>200</v>
      </c>
      <c r="L12" s="91">
        <v>200</v>
      </c>
      <c r="M12" s="91">
        <v>200</v>
      </c>
      <c r="N12" s="91">
        <v>200</v>
      </c>
      <c r="O12" s="91">
        <v>200</v>
      </c>
      <c r="P12" s="91">
        <v>200</v>
      </c>
      <c r="Q12" s="91">
        <v>200</v>
      </c>
      <c r="R12" s="91">
        <v>200</v>
      </c>
      <c r="S12" s="91">
        <v>200</v>
      </c>
      <c r="T12" s="91">
        <v>500</v>
      </c>
      <c r="U12" s="91">
        <v>500</v>
      </c>
      <c r="V12" s="91">
        <v>500</v>
      </c>
      <c r="W12" s="91">
        <v>500</v>
      </c>
      <c r="X12" s="91">
        <v>500</v>
      </c>
      <c r="Y12" s="91">
        <v>500</v>
      </c>
      <c r="Z12" s="91">
        <v>500</v>
      </c>
      <c r="AA12" s="91"/>
      <c r="AB12" s="92"/>
      <c r="AC12" s="94">
        <f>SUM(J10:Z12)</f>
        <v>18240</v>
      </c>
      <c r="AD12" s="125"/>
    </row>
    <row r="13" ht="17" customHeight="1">
      <c r="A13" s="68"/>
      <c r="B13" s="68"/>
      <c r="C13" s="68"/>
      <c r="D13" s="68"/>
      <c r="E13" s="68"/>
      <c r="F13" s="83"/>
      <c r="G13" s="65"/>
      <c r="H13" s="97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9"/>
      <c r="AC13" s="133"/>
      <c r="AD13" s="125"/>
    </row>
    <row r="14" ht="17" customHeight="1">
      <c r="A14" s="3"/>
      <c r="B14" s="3"/>
      <c r="C14" s="3"/>
      <c r="D14" s="3"/>
      <c r="E14" s="3"/>
      <c r="F14" s="85"/>
      <c r="G14" s="65"/>
      <c r="H14" s="101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102"/>
      <c r="AC14" s="126"/>
      <c r="AD14" s="125"/>
    </row>
    <row r="15" ht="17" customHeight="1">
      <c r="A15" t="s" s="29">
        <v>84</v>
      </c>
      <c r="B15" t="s" s="29">
        <v>85</v>
      </c>
      <c r="C15" s="3"/>
      <c r="D15" s="3"/>
      <c r="E15" s="3"/>
      <c r="F15" s="85"/>
      <c r="G15" s="65"/>
      <c r="H15" s="101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102"/>
      <c r="AC15" s="126"/>
      <c r="AD15" s="125"/>
    </row>
    <row r="16" ht="17" customHeight="1">
      <c r="A16" s="3"/>
      <c r="B16" t="s" s="29">
        <v>86</v>
      </c>
      <c r="C16" s="3"/>
      <c r="D16" s="3"/>
      <c r="E16" s="3"/>
      <c r="F16" s="61"/>
      <c r="G16" s="65"/>
      <c r="H16" s="101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102"/>
      <c r="AC16" s="126"/>
      <c r="AD16" s="125"/>
    </row>
    <row r="17" ht="17" customHeight="1">
      <c r="A17" s="3"/>
      <c r="B17" s="3"/>
      <c r="C17" s="3"/>
      <c r="D17" s="3"/>
      <c r="E17" s="3"/>
      <c r="F17" s="61"/>
      <c r="G17" s="65"/>
      <c r="H17" s="101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102"/>
      <c r="AC17" s="126"/>
      <c r="AD17" s="125"/>
    </row>
    <row r="18" ht="17" customHeight="1">
      <c r="A18" s="3"/>
      <c r="B18" t="s" s="29">
        <v>87</v>
      </c>
      <c r="C18" s="3"/>
      <c r="D18" s="3"/>
      <c r="E18" t="s" s="29">
        <v>88</v>
      </c>
      <c r="F18" s="61"/>
      <c r="G18" s="65"/>
      <c r="H18" s="101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102"/>
      <c r="AC18" s="126"/>
      <c r="AD18" s="125"/>
    </row>
    <row r="19" ht="17" customHeight="1">
      <c r="A19" s="3"/>
      <c r="B19" t="s" s="29">
        <v>89</v>
      </c>
      <c r="C19" s="3"/>
      <c r="D19" s="3"/>
      <c r="E19" t="s" s="29">
        <v>90</v>
      </c>
      <c r="F19" s="61"/>
      <c r="G19" s="65"/>
      <c r="H19" s="101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102"/>
      <c r="AC19" s="126"/>
      <c r="AD19" s="125"/>
    </row>
    <row r="20" ht="17" customHeight="1">
      <c r="A20" s="3"/>
      <c r="B20" t="s" s="29">
        <v>91</v>
      </c>
      <c r="C20" s="3"/>
      <c r="D20" s="3"/>
      <c r="E20" s="3"/>
      <c r="F20" s="61"/>
      <c r="G20" s="65"/>
      <c r="H20" s="101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102"/>
      <c r="AC20" s="126"/>
      <c r="AD20" s="125"/>
    </row>
    <row r="21" ht="17" customHeight="1">
      <c r="A21" s="3"/>
      <c r="B21" t="s" s="29">
        <v>92</v>
      </c>
      <c r="C21" s="3"/>
      <c r="D21" s="3"/>
      <c r="E21" s="3"/>
      <c r="F21" s="61"/>
      <c r="G21" s="65"/>
      <c r="H21" s="101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102"/>
      <c r="AC21" s="126"/>
      <c r="AD21" s="125"/>
    </row>
    <row r="22" ht="17" customHeight="1">
      <c r="A22" s="3"/>
      <c r="B22" t="s" s="29">
        <v>93</v>
      </c>
      <c r="C22" s="3"/>
      <c r="D22" s="3"/>
      <c r="E22" s="3"/>
      <c r="F22" s="61"/>
      <c r="G22" s="65"/>
      <c r="H22" s="101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102"/>
      <c r="AC22" s="126"/>
      <c r="AD22" s="125"/>
    </row>
    <row r="23" ht="17" customHeight="1">
      <c r="A23" s="3"/>
      <c r="B23" t="s" s="29">
        <v>94</v>
      </c>
      <c r="C23" s="3"/>
      <c r="D23" s="3"/>
      <c r="E23" s="3"/>
      <c r="F23" s="61"/>
      <c r="G23" s="65"/>
      <c r="H23" s="101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102"/>
      <c r="AC23" s="126"/>
      <c r="AD23" s="125"/>
    </row>
    <row r="24" ht="17" customHeight="1">
      <c r="A24" s="3"/>
      <c r="B24" t="s" s="29">
        <v>95</v>
      </c>
      <c r="C24" s="3"/>
      <c r="D24" s="3"/>
      <c r="E24" s="3"/>
      <c r="F24" t="s" s="152">
        <v>96</v>
      </c>
      <c r="G24" s="65"/>
      <c r="H24" s="101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102"/>
      <c r="AC24" s="126"/>
      <c r="AD24" s="125"/>
    </row>
    <row r="25" ht="17" customHeight="1">
      <c r="A25" s="3"/>
      <c r="B25" s="3"/>
      <c r="C25" s="3"/>
      <c r="D25" s="3"/>
      <c r="E25" s="3"/>
      <c r="F25" s="61"/>
      <c r="G25" s="65"/>
      <c r="H25" s="101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102"/>
      <c r="AC25" s="126"/>
      <c r="AD25" s="125"/>
    </row>
    <row r="26" ht="17" customHeight="1">
      <c r="A26" t="s" s="29">
        <v>97</v>
      </c>
      <c r="B26" s="3"/>
      <c r="C26" s="3"/>
      <c r="D26" s="3"/>
      <c r="E26" s="3"/>
      <c r="F26" s="61"/>
      <c r="G26" s="65"/>
      <c r="H26" s="101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102"/>
      <c r="AC26" s="126"/>
      <c r="AD26" s="125"/>
    </row>
    <row r="27" ht="17" customHeight="1">
      <c r="A27" s="3"/>
      <c r="B27" t="s" s="29">
        <v>98</v>
      </c>
      <c r="C27" s="3"/>
      <c r="D27" s="3"/>
      <c r="E27" s="3"/>
      <c r="F27" s="85"/>
      <c r="G27" s="65"/>
      <c r="H27" s="101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102"/>
      <c r="AC27" s="126"/>
      <c r="AD27" s="125"/>
    </row>
    <row r="28" ht="17.25" customHeight="1">
      <c r="A28" s="3"/>
      <c r="B28" s="3"/>
      <c r="C28" s="3"/>
      <c r="D28" s="3"/>
      <c r="E28" s="3"/>
      <c r="F28" s="61"/>
      <c r="G28" s="65"/>
      <c r="H28" s="101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102"/>
      <c r="AC28" s="154"/>
      <c r="AD28" s="125"/>
    </row>
    <row r="29" ht="17.5" customHeight="1">
      <c r="A29" s="3"/>
      <c r="B29" s="3"/>
      <c r="C29" s="3"/>
      <c r="D29" s="3"/>
      <c r="E29" s="3"/>
      <c r="F29" s="3"/>
      <c r="G29" s="68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141"/>
      <c r="AD29" s="53"/>
    </row>
    <row r="30" ht="18" customHeight="1">
      <c r="A30" t="s" s="115">
        <v>99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ht="17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ht="17" customHeight="1">
      <c r="A32" s="3"/>
      <c r="B32" t="s" s="142">
        <v>156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ht="17" customHeight="1">
      <c r="A33" s="3"/>
      <c r="B33" s="155"/>
      <c r="C33" t="s" s="29">
        <v>157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ht="17" customHeight="1">
      <c r="A34" s="3"/>
      <c r="B34" s="35"/>
      <c r="C34" t="s" s="29">
        <v>158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ht="17" customHeight="1">
      <c r="A35" s="3"/>
      <c r="B35" s="35"/>
      <c r="C35" t="s" s="29">
        <v>159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ht="17" customHeight="1">
      <c r="A36" s="3"/>
      <c r="B36" s="35"/>
      <c r="C36" t="s" s="29">
        <v>160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ht="17" customHeight="1">
      <c r="A37" s="3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ht="17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ht="17" customHeight="1">
      <c r="A39" s="3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</sheetData>
  <pageMargins left="0" right="0" top="0" bottom="0" header="0" footer="0"/>
  <pageSetup firstPageNumber="1" fitToHeight="1" fitToWidth="1" scale="46" useFirstPageNumber="0" orientation="landscape" pageOrder="downThenOver"/>
  <headerFooter>
    <oddFooter>&amp;"Helvetica,Regular"&amp;11&amp;P</oddFooter>
  </headerFooter>
  <drawing r:id="rId1"/>
  <legacyDrawing r:id="rId2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D49"/>
  <sheetViews>
    <sheetView workbookViewId="0" showGridLines="0" defaultGridColor="1"/>
  </sheetViews>
  <sheetFormatPr defaultColWidth="6.625" defaultRowHeight="16.5" customHeight="1" outlineLevelRow="0" outlineLevelCol="0"/>
  <cols>
    <col min="1" max="1" width="6.625" style="159" customWidth="1"/>
    <col min="2" max="2" width="13.75" style="159" customWidth="1"/>
    <col min="3" max="3" width="6.625" style="159" customWidth="1"/>
    <col min="4" max="4" width="16.75" style="159" customWidth="1"/>
    <col min="5" max="5" width="21.625" style="159" customWidth="1"/>
    <col min="6" max="6" width="29.5" style="159" customWidth="1"/>
    <col min="7" max="7" width="1.75" style="159" customWidth="1"/>
    <col min="8" max="8" width="6.625" style="159" customWidth="1"/>
    <col min="9" max="9" width="1.75" style="159" customWidth="1"/>
    <col min="10" max="10" width="6.625" style="159" customWidth="1"/>
    <col min="11" max="11" width="8.875" style="159" customWidth="1"/>
    <col min="12" max="12" width="6.625" style="159" customWidth="1"/>
    <col min="13" max="13" width="6.625" style="159" customWidth="1"/>
    <col min="14" max="14" width="6.625" style="159" customWidth="1"/>
    <col min="15" max="15" width="6.625" style="159" customWidth="1"/>
    <col min="16" max="16" width="6.625" style="159" customWidth="1"/>
    <col min="17" max="17" width="6.625" style="159" customWidth="1"/>
    <col min="18" max="18" width="6.625" style="159" customWidth="1"/>
    <col min="19" max="19" width="6.625" style="159" customWidth="1"/>
    <col min="20" max="20" width="6.625" style="159" customWidth="1"/>
    <col min="21" max="21" width="6.625" style="159" customWidth="1"/>
    <col min="22" max="22" width="6.625" style="159" customWidth="1"/>
    <col min="23" max="23" width="6.625" style="159" customWidth="1"/>
    <col min="24" max="24" width="6.625" style="159" customWidth="1"/>
    <col min="25" max="25" width="6.625" style="159" customWidth="1"/>
    <col min="26" max="26" width="6.625" style="159" customWidth="1"/>
    <col min="27" max="27" width="8.5" style="159" customWidth="1"/>
    <col min="28" max="28" width="6.625" style="159" customWidth="1"/>
    <col min="29" max="29" width="9.75" style="159" customWidth="1"/>
    <col min="30" max="30" width="6.625" style="159" customWidth="1"/>
    <col min="31" max="256" width="6.625" style="159" customWidth="1"/>
  </cols>
  <sheetData>
    <row r="1" ht="18.75" customHeight="1">
      <c r="A1" t="s" s="2">
        <v>0</v>
      </c>
      <c r="B1" s="3"/>
      <c r="C1" s="3"/>
      <c r="D1" s="60"/>
      <c r="E1" s="3"/>
      <c r="F1" s="3"/>
      <c r="G1" s="6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ht="19.5" customHeight="1">
      <c r="A2" t="s" s="2">
        <v>21</v>
      </c>
      <c r="B2" s="3"/>
      <c r="C2" s="61"/>
      <c r="D2" t="s" s="62">
        <v>111</v>
      </c>
      <c r="E2" s="63"/>
      <c r="F2" s="64"/>
      <c r="G2" s="65"/>
      <c r="H2" t="s" s="66">
        <v>64</v>
      </c>
      <c r="I2" s="119"/>
      <c r="J2" t="s" s="52">
        <v>65</v>
      </c>
      <c r="K2" t="s" s="52">
        <v>66</v>
      </c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t="s" s="52">
        <v>67</v>
      </c>
      <c r="AB2" t="s" s="29">
        <v>112</v>
      </c>
      <c r="AC2" s="3"/>
      <c r="AD2" s="3"/>
    </row>
    <row r="3" ht="19.5" customHeight="1">
      <c r="A3" t="s" s="5">
        <v>2</v>
      </c>
      <c r="B3" s="3"/>
      <c r="C3" s="3"/>
      <c r="D3" s="68"/>
      <c r="E3" s="69"/>
      <c r="F3" s="70">
        <f>SUM(H4:AB35)</f>
        <v>1508321</v>
      </c>
      <c r="G3" s="71"/>
      <c r="H3" s="120"/>
      <c r="I3" s="119"/>
      <c r="J3" s="52">
        <v>1</v>
      </c>
      <c r="K3" s="52">
        <v>2</v>
      </c>
      <c r="L3" s="52">
        <v>3</v>
      </c>
      <c r="M3" s="52">
        <v>4</v>
      </c>
      <c r="N3" s="52">
        <v>5</v>
      </c>
      <c r="O3" s="52">
        <v>6</v>
      </c>
      <c r="P3" s="52">
        <v>7</v>
      </c>
      <c r="Q3" s="52">
        <v>8</v>
      </c>
      <c r="R3" s="52">
        <v>9</v>
      </c>
      <c r="S3" s="52">
        <v>10</v>
      </c>
      <c r="T3" s="52">
        <v>11</v>
      </c>
      <c r="U3" s="52">
        <v>12</v>
      </c>
      <c r="V3" s="52">
        <v>13</v>
      </c>
      <c r="W3" s="52">
        <v>14</v>
      </c>
      <c r="X3" s="52">
        <v>15</v>
      </c>
      <c r="Y3" s="52">
        <v>16</v>
      </c>
      <c r="Z3" s="52">
        <v>17</v>
      </c>
      <c r="AA3" t="s" s="52">
        <v>69</v>
      </c>
      <c r="AB3" s="3"/>
      <c r="AC3" s="54"/>
      <c r="AD3" s="3"/>
    </row>
    <row r="4" ht="17.5" customHeight="1">
      <c r="A4" s="60"/>
      <c r="B4" s="60"/>
      <c r="C4" t="s" s="121">
        <v>161</v>
      </c>
      <c r="D4" s="60"/>
      <c r="E4" s="87"/>
      <c r="F4" s="122">
        <f>'LD lifetime costs'!F3</f>
        <v>4273981</v>
      </c>
      <c r="G4" s="65"/>
      <c r="H4" s="123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75"/>
      <c r="AC4" t="s" s="76">
        <v>70</v>
      </c>
      <c r="AD4" s="58"/>
    </row>
    <row r="5" ht="17" customHeight="1">
      <c r="A5" t="s" s="77">
        <v>71</v>
      </c>
      <c r="B5" s="78"/>
      <c r="C5" s="78"/>
      <c r="D5" s="78"/>
      <c r="E5" t="s" s="77">
        <v>72</v>
      </c>
      <c r="F5" t="s" s="124">
        <v>162</v>
      </c>
      <c r="G5" s="65"/>
      <c r="H5" s="79">
        <v>13746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80"/>
      <c r="AC5" t="s" s="81">
        <v>74</v>
      </c>
      <c r="AD5" s="125"/>
    </row>
    <row r="6" ht="17" customHeight="1">
      <c r="A6" s="78"/>
      <c r="B6" s="78"/>
      <c r="C6" s="78"/>
      <c r="D6" s="78"/>
      <c r="E6" s="78"/>
      <c r="F6" t="s" s="77">
        <v>163</v>
      </c>
      <c r="G6" s="65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80"/>
      <c r="AC6" t="s" s="81">
        <v>75</v>
      </c>
      <c r="AD6" s="125"/>
    </row>
    <row r="7" ht="17" customHeight="1">
      <c r="A7" s="78"/>
      <c r="B7" s="78"/>
      <c r="C7" s="78"/>
      <c r="D7" s="78"/>
      <c r="E7" s="78"/>
      <c r="F7" t="s" s="77">
        <v>164</v>
      </c>
      <c r="G7" s="65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80"/>
      <c r="AC7" t="s" s="81">
        <v>15</v>
      </c>
      <c r="AD7" s="125"/>
    </row>
    <row r="8" ht="17" customHeight="1">
      <c r="A8" s="78"/>
      <c r="B8" s="78"/>
      <c r="C8" s="78"/>
      <c r="D8" s="78"/>
      <c r="E8" s="78"/>
      <c r="F8" t="s" s="124">
        <v>165</v>
      </c>
      <c r="G8" s="65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80"/>
      <c r="AC8" s="126"/>
      <c r="AD8" s="125"/>
    </row>
    <row r="9" ht="17" customHeight="1">
      <c r="A9" s="78"/>
      <c r="B9" s="78"/>
      <c r="C9" s="78"/>
      <c r="D9" s="78"/>
      <c r="E9" s="78"/>
      <c r="F9" t="s" s="77">
        <v>166</v>
      </c>
      <c r="G9" s="65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80"/>
      <c r="AC9" s="126"/>
      <c r="AD9" s="125"/>
    </row>
    <row r="10" ht="17" customHeight="1">
      <c r="A10" s="78"/>
      <c r="B10" s="78"/>
      <c r="C10" s="78"/>
      <c r="D10" s="78"/>
      <c r="E10" s="78"/>
      <c r="F10" t="s" s="77">
        <v>167</v>
      </c>
      <c r="G10" s="65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80"/>
      <c r="AC10" s="126"/>
      <c r="AD10" s="125"/>
    </row>
    <row r="11" ht="17" customHeight="1">
      <c r="A11" s="78"/>
      <c r="B11" s="78"/>
      <c r="C11" s="78"/>
      <c r="D11" s="78"/>
      <c r="E11" s="78"/>
      <c r="F11" t="s" s="77">
        <v>168</v>
      </c>
      <c r="G11" s="65"/>
      <c r="H11" s="79">
        <v>13746</v>
      </c>
      <c r="I11" s="79"/>
      <c r="J11" s="79"/>
      <c r="K11" s="79"/>
      <c r="L11" s="78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80"/>
      <c r="AC11" s="126"/>
      <c r="AD11" s="125"/>
    </row>
    <row r="12" ht="17" customHeight="1">
      <c r="A12" s="78"/>
      <c r="B12" s="78"/>
      <c r="C12" s="78"/>
      <c r="D12" s="78"/>
      <c r="E12" s="78"/>
      <c r="F12" s="78"/>
      <c r="G12" s="65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0"/>
      <c r="AC12" s="127"/>
      <c r="AD12" s="125"/>
    </row>
    <row r="13" ht="17" customHeight="1">
      <c r="A13" t="s" s="77">
        <v>76</v>
      </c>
      <c r="B13" s="78"/>
      <c r="C13" s="78"/>
      <c r="D13" s="78"/>
      <c r="E13" t="s" s="77">
        <v>77</v>
      </c>
      <c r="F13" s="78"/>
      <c r="G13" s="65"/>
      <c r="H13" s="79"/>
      <c r="I13" s="79"/>
      <c r="J13" s="79"/>
      <c r="K13" s="79"/>
      <c r="L13" s="79">
        <v>13746</v>
      </c>
      <c r="M13" s="79"/>
      <c r="N13" s="79"/>
      <c r="O13" s="79"/>
      <c r="P13" s="79"/>
      <c r="Q13" s="79">
        <v>13746</v>
      </c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80"/>
      <c r="AC13" s="88">
        <f>SUM(H5:AA13)</f>
        <v>54984</v>
      </c>
      <c r="AD13" s="125"/>
    </row>
    <row r="14" ht="17" customHeight="1">
      <c r="A14" s="134"/>
      <c r="B14" s="134"/>
      <c r="C14" s="134"/>
      <c r="D14" s="134"/>
      <c r="E14" s="134"/>
      <c r="F14" s="129"/>
      <c r="G14" s="65"/>
      <c r="H14" s="130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2"/>
      <c r="AC14" s="133"/>
      <c r="AD14" s="125"/>
    </row>
    <row r="15" ht="17" customHeight="1">
      <c r="A15" s="89"/>
      <c r="B15" s="89"/>
      <c r="C15" s="89"/>
      <c r="D15" s="89"/>
      <c r="E15" t="s" s="90">
        <v>82</v>
      </c>
      <c r="F15" t="s" s="90">
        <v>140</v>
      </c>
      <c r="G15" s="65"/>
      <c r="H15" s="91"/>
      <c r="I15" s="91"/>
      <c r="J15" s="91">
        <f t="shared" si="3" ref="J15:X15">6*234</f>
        <v>1404</v>
      </c>
      <c r="K15" s="91">
        <f t="shared" si="3"/>
        <v>1404</v>
      </c>
      <c r="L15" s="91">
        <f t="shared" si="3"/>
        <v>1404</v>
      </c>
      <c r="M15" s="91">
        <f t="shared" si="3"/>
        <v>1404</v>
      </c>
      <c r="N15" s="91">
        <f t="shared" si="3"/>
        <v>1404</v>
      </c>
      <c r="O15" s="91">
        <f t="shared" si="3"/>
        <v>1404</v>
      </c>
      <c r="P15" s="91">
        <f t="shared" si="3"/>
        <v>1404</v>
      </c>
      <c r="Q15" s="91">
        <f t="shared" si="3"/>
        <v>1404</v>
      </c>
      <c r="R15" s="91">
        <f t="shared" si="3"/>
        <v>1404</v>
      </c>
      <c r="S15" s="91">
        <f t="shared" si="3"/>
        <v>1404</v>
      </c>
      <c r="T15" s="91">
        <f t="shared" si="3"/>
        <v>1404</v>
      </c>
      <c r="U15" s="91">
        <f t="shared" si="3"/>
        <v>1404</v>
      </c>
      <c r="V15" s="91">
        <f t="shared" si="3"/>
        <v>1404</v>
      </c>
      <c r="W15" s="91">
        <f t="shared" si="3"/>
        <v>1404</v>
      </c>
      <c r="X15" s="91">
        <f t="shared" si="3"/>
        <v>1404</v>
      </c>
      <c r="Y15" s="91">
        <f t="shared" si="18" ref="Y15:Z15">2*234</f>
        <v>468</v>
      </c>
      <c r="Z15" s="91">
        <f t="shared" si="18"/>
        <v>468</v>
      </c>
      <c r="AA15" s="91">
        <f>1*234*40</f>
        <v>9360</v>
      </c>
      <c r="AB15" s="92"/>
      <c r="AC15" s="126"/>
      <c r="AD15" s="125"/>
    </row>
    <row r="16" ht="17" customHeight="1">
      <c r="A16" s="89"/>
      <c r="B16" s="89"/>
      <c r="C16" s="89"/>
      <c r="D16" s="89"/>
      <c r="E16" s="89"/>
      <c r="F16" t="s" s="90">
        <v>125</v>
      </c>
      <c r="G16" s="65"/>
      <c r="H16" s="91">
        <f t="shared" si="21" ref="H16:Z16">12*500</f>
        <v>6000</v>
      </c>
      <c r="I16" s="91"/>
      <c r="J16" s="91">
        <f t="shared" si="21"/>
        <v>6000</v>
      </c>
      <c r="K16" s="91">
        <f t="shared" si="21"/>
        <v>6000</v>
      </c>
      <c r="L16" s="91">
        <f t="shared" si="21"/>
        <v>6000</v>
      </c>
      <c r="M16" s="91">
        <f t="shared" si="21"/>
        <v>6000</v>
      </c>
      <c r="N16" s="91">
        <f t="shared" si="21"/>
        <v>6000</v>
      </c>
      <c r="O16" s="91">
        <f t="shared" si="21"/>
        <v>6000</v>
      </c>
      <c r="P16" s="91">
        <f t="shared" si="21"/>
        <v>6000</v>
      </c>
      <c r="Q16" s="91">
        <f t="shared" si="21"/>
        <v>6000</v>
      </c>
      <c r="R16" s="91">
        <f t="shared" si="21"/>
        <v>6000</v>
      </c>
      <c r="S16" s="91">
        <f t="shared" si="21"/>
        <v>6000</v>
      </c>
      <c r="T16" s="91">
        <f t="shared" si="21"/>
        <v>6000</v>
      </c>
      <c r="U16" s="91">
        <f t="shared" si="21"/>
        <v>6000</v>
      </c>
      <c r="V16" s="91">
        <f t="shared" si="21"/>
        <v>6000</v>
      </c>
      <c r="W16" s="91">
        <f t="shared" si="21"/>
        <v>6000</v>
      </c>
      <c r="X16" s="91">
        <f t="shared" si="21"/>
        <v>6000</v>
      </c>
      <c r="Y16" s="91">
        <f t="shared" si="21"/>
        <v>6000</v>
      </c>
      <c r="Z16" s="91">
        <f t="shared" si="21"/>
        <v>6000</v>
      </c>
      <c r="AA16" s="91">
        <f>12*500*40</f>
        <v>240000</v>
      </c>
      <c r="AB16" s="92"/>
      <c r="AC16" s="126"/>
      <c r="AD16" s="125"/>
    </row>
    <row r="17" ht="17" customHeight="1">
      <c r="A17" s="89"/>
      <c r="B17" s="89"/>
      <c r="C17" s="89"/>
      <c r="D17" s="89"/>
      <c r="E17" s="89"/>
      <c r="F17" s="89"/>
      <c r="G17" s="65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2"/>
      <c r="AC17" s="126"/>
      <c r="AD17" s="125"/>
    </row>
    <row r="18" ht="17" customHeight="1">
      <c r="A18" s="89"/>
      <c r="B18" s="89"/>
      <c r="C18" s="89"/>
      <c r="D18" s="89"/>
      <c r="E18" s="89"/>
      <c r="F18" s="89"/>
      <c r="G18" s="65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2"/>
      <c r="AC18" s="127"/>
      <c r="AD18" s="125"/>
    </row>
    <row r="19" ht="17" customHeight="1">
      <c r="A19" t="s" s="90">
        <v>84</v>
      </c>
      <c r="B19" t="s" s="90">
        <v>85</v>
      </c>
      <c r="C19" s="89"/>
      <c r="D19" s="89"/>
      <c r="E19" s="89"/>
      <c r="F19" t="s" s="90">
        <v>126</v>
      </c>
      <c r="G19" s="65"/>
      <c r="H19" s="91"/>
      <c r="I19" s="91"/>
      <c r="J19" s="91"/>
      <c r="K19" s="91"/>
      <c r="L19" s="91"/>
      <c r="M19" s="91"/>
      <c r="N19" s="91">
        <f t="shared" si="40" ref="N19:Z19">4*1000</f>
        <v>4000</v>
      </c>
      <c r="O19" s="91">
        <f t="shared" si="40"/>
        <v>4000</v>
      </c>
      <c r="P19" s="91">
        <f t="shared" si="40"/>
        <v>4000</v>
      </c>
      <c r="Q19" s="91">
        <f t="shared" si="40"/>
        <v>4000</v>
      </c>
      <c r="R19" s="91">
        <f t="shared" si="40"/>
        <v>4000</v>
      </c>
      <c r="S19" s="91">
        <f t="shared" si="40"/>
        <v>4000</v>
      </c>
      <c r="T19" s="91">
        <f t="shared" si="40"/>
        <v>4000</v>
      </c>
      <c r="U19" s="91">
        <f t="shared" si="40"/>
        <v>4000</v>
      </c>
      <c r="V19" s="91">
        <f t="shared" si="40"/>
        <v>4000</v>
      </c>
      <c r="W19" s="91">
        <f t="shared" si="40"/>
        <v>4000</v>
      </c>
      <c r="X19" s="91">
        <f t="shared" si="40"/>
        <v>4000</v>
      </c>
      <c r="Y19" s="91">
        <f t="shared" si="40"/>
        <v>4000</v>
      </c>
      <c r="Z19" s="91">
        <f t="shared" si="40"/>
        <v>4000</v>
      </c>
      <c r="AA19" s="91">
        <f>4000*40</f>
        <v>160000</v>
      </c>
      <c r="AB19" s="92"/>
      <c r="AC19" s="94">
        <f>SUM(H15:AB20)</f>
        <v>591356</v>
      </c>
      <c r="AD19" s="125"/>
    </row>
    <row r="20" ht="17" customHeight="1">
      <c r="A20" s="89"/>
      <c r="B20" t="s" s="90">
        <v>86</v>
      </c>
      <c r="C20" s="89"/>
      <c r="D20" s="89"/>
      <c r="E20" s="89"/>
      <c r="F20" s="89"/>
      <c r="G20" s="65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2"/>
      <c r="AC20" s="133"/>
      <c r="AD20" s="125"/>
    </row>
    <row r="21" ht="17" customHeight="1">
      <c r="A21" s="68"/>
      <c r="B21" s="134"/>
      <c r="C21" s="134"/>
      <c r="D21" s="134"/>
      <c r="E21" s="134"/>
      <c r="F21" s="129"/>
      <c r="G21" s="65"/>
      <c r="H21" s="130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2"/>
      <c r="AC21" s="126"/>
      <c r="AD21" s="125"/>
    </row>
    <row r="22" ht="17" customHeight="1">
      <c r="A22" s="61"/>
      <c r="B22" t="s" s="108">
        <v>87</v>
      </c>
      <c r="C22" s="109"/>
      <c r="D22" s="109"/>
      <c r="E22" t="s" s="108">
        <v>88</v>
      </c>
      <c r="F22" t="s" s="108">
        <v>127</v>
      </c>
      <c r="G22" s="65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>
        <f t="shared" si="55" ref="Y22:Z22">134*52</f>
        <v>6968</v>
      </c>
      <c r="Z22" s="110">
        <f t="shared" si="55"/>
        <v>6968</v>
      </c>
      <c r="AA22" s="110">
        <f>134*52*40</f>
        <v>278720</v>
      </c>
      <c r="AB22" s="111"/>
      <c r="AC22" s="126"/>
      <c r="AD22" s="125"/>
    </row>
    <row r="23" ht="17" customHeight="1">
      <c r="A23" s="61"/>
      <c r="B23" t="s" s="108">
        <v>128</v>
      </c>
      <c r="C23" s="109"/>
      <c r="D23" s="109"/>
      <c r="E23" t="s" s="108">
        <v>90</v>
      </c>
      <c r="F23" t="s" s="108">
        <v>129</v>
      </c>
      <c r="G23" s="65"/>
      <c r="H23" s="110"/>
      <c r="I23" s="110"/>
      <c r="J23" s="110">
        <f t="shared" si="58" ref="J23:X23">52*100</f>
        <v>5200</v>
      </c>
      <c r="K23" s="110">
        <f t="shared" si="58"/>
        <v>5200</v>
      </c>
      <c r="L23" s="110">
        <f t="shared" si="58"/>
        <v>5200</v>
      </c>
      <c r="M23" s="110">
        <f t="shared" si="58"/>
        <v>5200</v>
      </c>
      <c r="N23" s="110">
        <f t="shared" si="58"/>
        <v>5200</v>
      </c>
      <c r="O23" s="110">
        <f t="shared" si="58"/>
        <v>5200</v>
      </c>
      <c r="P23" s="110">
        <f t="shared" si="58"/>
        <v>5200</v>
      </c>
      <c r="Q23" s="110">
        <f t="shared" si="58"/>
        <v>5200</v>
      </c>
      <c r="R23" s="110">
        <f t="shared" si="58"/>
        <v>5200</v>
      </c>
      <c r="S23" s="110">
        <f t="shared" si="58"/>
        <v>5200</v>
      </c>
      <c r="T23" s="110">
        <f t="shared" si="58"/>
        <v>5200</v>
      </c>
      <c r="U23" s="110">
        <f t="shared" si="58"/>
        <v>5200</v>
      </c>
      <c r="V23" s="110">
        <f t="shared" si="58"/>
        <v>5200</v>
      </c>
      <c r="W23" s="110">
        <f t="shared" si="58"/>
        <v>5200</v>
      </c>
      <c r="X23" s="110">
        <f t="shared" si="58"/>
        <v>5200</v>
      </c>
      <c r="Y23" s="110"/>
      <c r="Z23" s="110"/>
      <c r="AA23" s="110"/>
      <c r="AB23" s="111"/>
      <c r="AC23" s="126"/>
      <c r="AD23" s="125"/>
    </row>
    <row r="24" ht="17" customHeight="1">
      <c r="A24" s="61"/>
      <c r="B24" t="s" s="108">
        <v>91</v>
      </c>
      <c r="C24" s="109"/>
      <c r="D24" s="109"/>
      <c r="E24" s="109"/>
      <c r="F24" s="109"/>
      <c r="G24" s="65"/>
      <c r="H24" s="110"/>
      <c r="I24" s="110"/>
      <c r="J24" s="110">
        <v>4355</v>
      </c>
      <c r="K24" s="110">
        <v>4355</v>
      </c>
      <c r="L24" s="110">
        <v>4355</v>
      </c>
      <c r="M24" s="110">
        <v>4355</v>
      </c>
      <c r="N24" s="110">
        <v>4355</v>
      </c>
      <c r="O24" s="110">
        <v>4355</v>
      </c>
      <c r="P24" s="110">
        <v>4355</v>
      </c>
      <c r="Q24" s="110">
        <v>4355</v>
      </c>
      <c r="R24" s="110">
        <v>4355</v>
      </c>
      <c r="S24" s="110">
        <v>4355</v>
      </c>
      <c r="T24" s="110">
        <v>4355</v>
      </c>
      <c r="U24" s="110">
        <v>4355</v>
      </c>
      <c r="V24" s="110">
        <v>4355</v>
      </c>
      <c r="W24" s="110">
        <v>4355</v>
      </c>
      <c r="X24" s="110">
        <v>4355</v>
      </c>
      <c r="Y24" s="110"/>
      <c r="Z24" s="110"/>
      <c r="AA24" s="110"/>
      <c r="AB24" s="111"/>
      <c r="AC24" s="126"/>
      <c r="AD24" s="125"/>
    </row>
    <row r="25" ht="17" customHeight="1">
      <c r="A25" s="61"/>
      <c r="B25" t="s" s="108">
        <v>92</v>
      </c>
      <c r="C25" s="109"/>
      <c r="D25" s="109"/>
      <c r="E25" s="109"/>
      <c r="F25" s="109"/>
      <c r="G25" s="65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1"/>
      <c r="AC25" s="126"/>
      <c r="AD25" s="125"/>
    </row>
    <row r="26" ht="17" customHeight="1">
      <c r="A26" s="61"/>
      <c r="B26" t="s" s="108">
        <v>93</v>
      </c>
      <c r="C26" s="109"/>
      <c r="D26" s="109"/>
      <c r="E26" s="109"/>
      <c r="F26" s="109"/>
      <c r="G26" s="65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1"/>
      <c r="AC26" s="126"/>
      <c r="AD26" s="125"/>
    </row>
    <row r="27" ht="17" customHeight="1">
      <c r="A27" s="61"/>
      <c r="B27" t="s" s="108">
        <v>94</v>
      </c>
      <c r="C27" s="109"/>
      <c r="D27" s="109"/>
      <c r="E27" s="109"/>
      <c r="F27" s="109"/>
      <c r="G27" s="65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1"/>
      <c r="AC27" s="126"/>
      <c r="AD27" s="125"/>
    </row>
    <row r="28" ht="17" customHeight="1">
      <c r="A28" t="s" s="107">
        <v>40</v>
      </c>
      <c r="B28" t="s" s="108">
        <v>95</v>
      </c>
      <c r="C28" s="109"/>
      <c r="D28" s="109"/>
      <c r="E28" s="109"/>
      <c r="F28" t="s" s="108">
        <v>96</v>
      </c>
      <c r="G28" s="65"/>
      <c r="H28" s="110"/>
      <c r="I28" s="110"/>
      <c r="J28" s="110">
        <v>24000</v>
      </c>
      <c r="K28" s="110">
        <v>24000</v>
      </c>
      <c r="L28" s="110">
        <v>24000</v>
      </c>
      <c r="M28" s="110">
        <v>24000</v>
      </c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1"/>
      <c r="AC28" s="127"/>
      <c r="AD28" s="125"/>
    </row>
    <row r="29" ht="17" customHeight="1">
      <c r="A29" s="61"/>
      <c r="B29" t="s" s="108">
        <v>148</v>
      </c>
      <c r="C29" s="109"/>
      <c r="D29" s="109"/>
      <c r="E29" s="109"/>
      <c r="F29" t="s" s="108">
        <v>149</v>
      </c>
      <c r="G29" s="65"/>
      <c r="H29" s="110"/>
      <c r="I29" s="110"/>
      <c r="J29" s="110"/>
      <c r="K29" s="110"/>
      <c r="L29" s="110"/>
      <c r="M29" s="110"/>
      <c r="N29" s="110">
        <v>30000</v>
      </c>
      <c r="O29" s="110">
        <v>30000</v>
      </c>
      <c r="P29" s="110">
        <v>30000</v>
      </c>
      <c r="Q29" s="110">
        <v>30000</v>
      </c>
      <c r="R29" s="110">
        <v>30000</v>
      </c>
      <c r="S29" s="110">
        <v>30000</v>
      </c>
      <c r="T29" s="110">
        <v>30000</v>
      </c>
      <c r="U29" s="110">
        <v>30000</v>
      </c>
      <c r="V29" s="110">
        <v>30000</v>
      </c>
      <c r="W29" s="110">
        <v>30000</v>
      </c>
      <c r="X29" s="110">
        <v>30000</v>
      </c>
      <c r="Y29" s="110"/>
      <c r="Z29" s="110"/>
      <c r="AA29" s="110"/>
      <c r="AB29" s="111"/>
      <c r="AC29" s="112">
        <f>SUM(H22:AB29)</f>
        <v>861981</v>
      </c>
      <c r="AD29" s="125"/>
    </row>
    <row r="30" ht="17" customHeight="1">
      <c r="A30" s="3"/>
      <c r="B30" s="68"/>
      <c r="C30" s="68"/>
      <c r="D30" s="68"/>
      <c r="E30" s="68"/>
      <c r="F30" s="96"/>
      <c r="G30" s="65"/>
      <c r="H30" s="97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9"/>
      <c r="AC30" s="133"/>
      <c r="AD30" s="125"/>
    </row>
    <row r="31" ht="17" customHeight="1">
      <c r="A31" s="3"/>
      <c r="B31" s="3"/>
      <c r="C31" s="3"/>
      <c r="D31" s="3"/>
      <c r="E31" s="3"/>
      <c r="F31" s="61"/>
      <c r="G31" s="65"/>
      <c r="H31" s="101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102"/>
      <c r="AC31" s="126"/>
      <c r="AD31" s="125"/>
    </row>
    <row r="32" ht="17" customHeight="1">
      <c r="A32" s="3"/>
      <c r="B32" s="3"/>
      <c r="C32" s="3"/>
      <c r="D32" s="3"/>
      <c r="E32" s="3"/>
      <c r="F32" s="61"/>
      <c r="G32" s="65"/>
      <c r="H32" s="101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102"/>
      <c r="AC32" s="126"/>
      <c r="AD32" s="125"/>
    </row>
    <row r="33" ht="17" customHeight="1">
      <c r="A33" t="s" s="29">
        <v>97</v>
      </c>
      <c r="B33" s="3"/>
      <c r="C33" s="3"/>
      <c r="D33" s="3"/>
      <c r="E33" s="3"/>
      <c r="F33" s="61"/>
      <c r="G33" s="65"/>
      <c r="H33" s="101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102"/>
      <c r="AC33" s="126"/>
      <c r="AD33" s="125"/>
    </row>
    <row r="34" ht="17" customHeight="1">
      <c r="A34" s="3"/>
      <c r="B34" t="s" s="29">
        <v>98</v>
      </c>
      <c r="C34" s="3"/>
      <c r="D34" s="3"/>
      <c r="E34" s="3"/>
      <c r="F34" s="85"/>
      <c r="G34" s="65"/>
      <c r="H34" s="101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102"/>
      <c r="AC34" s="126"/>
      <c r="AD34" s="125"/>
    </row>
    <row r="35" ht="17.25" customHeight="1">
      <c r="A35" s="3"/>
      <c r="B35" s="3"/>
      <c r="C35" s="3"/>
      <c r="D35" s="3"/>
      <c r="E35" s="3"/>
      <c r="F35" s="61"/>
      <c r="G35" s="65"/>
      <c r="H35" s="101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102"/>
      <c r="AC35" s="154"/>
      <c r="AD35" s="125"/>
    </row>
    <row r="36" ht="17.5" customHeight="1">
      <c r="A36" s="3"/>
      <c r="B36" s="3"/>
      <c r="C36" s="3"/>
      <c r="D36" s="3"/>
      <c r="E36" s="3"/>
      <c r="F36" s="3"/>
      <c r="G36" s="68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141"/>
      <c r="AD36" s="53"/>
    </row>
    <row r="37" ht="18" customHeight="1">
      <c r="A37" t="s" s="115">
        <v>99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ht="17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ht="17" customHeight="1">
      <c r="A39" s="3"/>
      <c r="B39" t="s" s="142">
        <v>162</v>
      </c>
      <c r="C39" s="3"/>
      <c r="D39" s="3"/>
      <c r="E39" t="s" s="29">
        <v>169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ht="17" customHeight="1">
      <c r="A40" s="3"/>
      <c r="B40" t="s" s="29">
        <v>170</v>
      </c>
      <c r="C40" s="3"/>
      <c r="D40" s="3"/>
      <c r="E40" t="s" s="29">
        <v>171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ht="17" customHeight="1">
      <c r="A41" s="3"/>
      <c r="B41" t="s" s="29">
        <v>164</v>
      </c>
      <c r="C41" s="3"/>
      <c r="D41" s="3"/>
      <c r="E41" t="s" s="29">
        <v>172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ht="17" customHeight="1">
      <c r="A42" s="3"/>
      <c r="B42" t="s" s="29">
        <v>163</v>
      </c>
      <c r="C42" s="3"/>
      <c r="D42" s="3"/>
      <c r="E42" t="s" s="29">
        <v>172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ht="17" customHeight="1">
      <c r="A43" s="3"/>
      <c r="B43" t="s" s="142">
        <v>165</v>
      </c>
      <c r="C43" s="3"/>
      <c r="D43" s="3"/>
      <c r="E43" t="s" s="29">
        <v>172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ht="17" customHeight="1">
      <c r="A44" s="3"/>
      <c r="B44" t="s" s="29">
        <v>166</v>
      </c>
      <c r="C44" s="3"/>
      <c r="D44" s="3"/>
      <c r="E44" t="s" s="29">
        <v>172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ht="17" customHeight="1">
      <c r="A45" s="3"/>
      <c r="B45" t="s" s="29">
        <v>167</v>
      </c>
      <c r="C45" s="3"/>
      <c r="D45" s="3"/>
      <c r="E45" t="s" s="29">
        <v>172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ht="17" customHeight="1">
      <c r="A46" s="3"/>
      <c r="B46" s="35"/>
      <c r="C46" s="3"/>
      <c r="D46" s="3"/>
      <c r="E46" t="s" s="29">
        <v>173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ht="17" customHeight="1">
      <c r="A47" s="3"/>
      <c r="B47" t="s" s="29">
        <v>174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ht="17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ht="17" customHeight="1">
      <c r="A49" s="3"/>
      <c r="B49" t="s" s="29">
        <v>175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</sheetData>
  <pageMargins left="0" right="0" top="0" bottom="0" header="0" footer="0"/>
  <pageSetup firstPageNumber="1" fitToHeight="1" fitToWidth="1" scale="41" useFirstPageNumber="0" orientation="landscape" pageOrder="downThenOver"/>
  <headerFooter>
    <oddFooter>&amp;"Helvetica,Regular"&amp;11&amp;P</oddFooter>
  </headerFooter>
  <drawing r:id="rId1"/>
  <legacyDrawing r:id="rId2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D41"/>
  <sheetViews>
    <sheetView workbookViewId="0" showGridLines="0" defaultGridColor="1"/>
  </sheetViews>
  <sheetFormatPr defaultColWidth="6.625" defaultRowHeight="16.5" customHeight="1" outlineLevelRow="0" outlineLevelCol="0"/>
  <cols>
    <col min="1" max="1" width="6.625" style="160" customWidth="1"/>
    <col min="2" max="2" width="13.625" style="160" customWidth="1"/>
    <col min="3" max="3" width="6.625" style="160" customWidth="1"/>
    <col min="4" max="4" width="6.625" style="160" customWidth="1"/>
    <col min="5" max="5" width="21.625" style="160" customWidth="1"/>
    <col min="6" max="6" width="23.25" style="160" customWidth="1"/>
    <col min="7" max="7" width="1.75" style="160" customWidth="1"/>
    <col min="8" max="8" width="6.625" style="160" customWidth="1"/>
    <col min="9" max="9" width="1.75" style="160" customWidth="1"/>
    <col min="10" max="10" width="6.625" style="160" customWidth="1"/>
    <col min="11" max="11" width="8.875" style="160" customWidth="1"/>
    <col min="12" max="12" width="6.625" style="160" customWidth="1"/>
    <col min="13" max="13" width="6.625" style="160" customWidth="1"/>
    <col min="14" max="14" width="6.625" style="160" customWidth="1"/>
    <col min="15" max="15" width="6.625" style="160" customWidth="1"/>
    <col min="16" max="16" width="6.625" style="160" customWidth="1"/>
    <col min="17" max="17" width="6.625" style="160" customWidth="1"/>
    <col min="18" max="18" width="6.625" style="160" customWidth="1"/>
    <col min="19" max="19" width="6.625" style="160" customWidth="1"/>
    <col min="20" max="20" width="6.625" style="160" customWidth="1"/>
    <col min="21" max="21" width="6.625" style="160" customWidth="1"/>
    <col min="22" max="22" width="6.625" style="160" customWidth="1"/>
    <col min="23" max="23" width="6.625" style="160" customWidth="1"/>
    <col min="24" max="24" width="6.625" style="160" customWidth="1"/>
    <col min="25" max="25" width="6.625" style="160" customWidth="1"/>
    <col min="26" max="26" width="6.625" style="160" customWidth="1"/>
    <col min="27" max="27" width="8.25" style="160" customWidth="1"/>
    <col min="28" max="28" width="6.625" style="160" customWidth="1"/>
    <col min="29" max="29" width="9.25" style="160" customWidth="1"/>
    <col min="30" max="30" width="9.75" style="160" customWidth="1"/>
    <col min="31" max="256" width="6.625" style="160" customWidth="1"/>
  </cols>
  <sheetData>
    <row r="1" ht="18.75" customHeight="1">
      <c r="A1" t="s" s="2">
        <v>0</v>
      </c>
      <c r="B1" s="3"/>
      <c r="C1" s="3"/>
      <c r="D1" s="60"/>
      <c r="E1" s="60"/>
      <c r="F1" s="3"/>
      <c r="G1" s="6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ht="19.5" customHeight="1">
      <c r="A2" t="s" s="2">
        <v>22</v>
      </c>
      <c r="B2" s="3"/>
      <c r="C2" s="61"/>
      <c r="D2" t="s" s="62">
        <v>176</v>
      </c>
      <c r="E2" s="161"/>
      <c r="F2" s="162"/>
      <c r="G2" s="65"/>
      <c r="H2" t="s" s="66">
        <v>64</v>
      </c>
      <c r="I2" s="119"/>
      <c r="J2" t="s" s="52">
        <v>65</v>
      </c>
      <c r="K2" t="s" s="52">
        <v>66</v>
      </c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t="s" s="52">
        <v>67</v>
      </c>
      <c r="AB2" t="s" s="29">
        <v>112</v>
      </c>
      <c r="AC2" s="3"/>
      <c r="AD2" s="3"/>
    </row>
    <row r="3" ht="19.5" customHeight="1">
      <c r="A3" t="s" s="5">
        <v>2</v>
      </c>
      <c r="B3" s="3"/>
      <c r="C3" s="3"/>
      <c r="D3" s="68"/>
      <c r="E3" s="163"/>
      <c r="F3" s="70">
        <f>SUM(H4:AB30)</f>
        <v>82972</v>
      </c>
      <c r="G3" s="71"/>
      <c r="H3" s="120"/>
      <c r="I3" s="119"/>
      <c r="J3" s="52">
        <v>1</v>
      </c>
      <c r="K3" s="52">
        <v>2</v>
      </c>
      <c r="L3" s="52">
        <v>3</v>
      </c>
      <c r="M3" s="52">
        <v>4</v>
      </c>
      <c r="N3" s="52">
        <v>5</v>
      </c>
      <c r="O3" s="52">
        <v>6</v>
      </c>
      <c r="P3" s="52">
        <v>7</v>
      </c>
      <c r="Q3" s="52">
        <v>8</v>
      </c>
      <c r="R3" s="52">
        <v>9</v>
      </c>
      <c r="S3" s="52">
        <v>10</v>
      </c>
      <c r="T3" s="52">
        <v>11</v>
      </c>
      <c r="U3" s="52">
        <v>12</v>
      </c>
      <c r="V3" s="52">
        <v>13</v>
      </c>
      <c r="W3" s="52">
        <v>14</v>
      </c>
      <c r="X3" s="52">
        <v>15</v>
      </c>
      <c r="Y3" s="52">
        <v>16</v>
      </c>
      <c r="Z3" s="52">
        <v>17</v>
      </c>
      <c r="AA3" t="s" s="52">
        <v>69</v>
      </c>
      <c r="AB3" s="3"/>
      <c r="AC3" s="54"/>
      <c r="AD3" s="3"/>
    </row>
    <row r="4" ht="17.5" customHeight="1">
      <c r="A4" s="60"/>
      <c r="B4" s="60"/>
      <c r="C4" s="164"/>
      <c r="D4" s="128"/>
      <c r="E4" s="128"/>
      <c r="F4" s="165"/>
      <c r="G4" s="65"/>
      <c r="H4" s="123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75"/>
      <c r="AC4" t="s" s="76">
        <v>70</v>
      </c>
      <c r="AD4" s="58"/>
    </row>
    <row r="5" ht="17" customHeight="1">
      <c r="A5" t="s" s="77">
        <v>71</v>
      </c>
      <c r="B5" s="78"/>
      <c r="C5" s="78"/>
      <c r="D5" s="78"/>
      <c r="E5" t="s" s="77">
        <v>72</v>
      </c>
      <c r="F5" s="166"/>
      <c r="G5" s="65"/>
      <c r="H5" s="79">
        <v>3672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80"/>
      <c r="AC5" t="s" s="81">
        <v>74</v>
      </c>
      <c r="AD5" s="58"/>
    </row>
    <row r="6" ht="17" customHeight="1">
      <c r="A6" s="78"/>
      <c r="B6" s="78"/>
      <c r="C6" s="78"/>
      <c r="D6" s="78"/>
      <c r="E6" s="78"/>
      <c r="F6" s="78"/>
      <c r="G6" s="65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80"/>
      <c r="AC6" t="s" s="81">
        <v>75</v>
      </c>
      <c r="AD6" s="58"/>
    </row>
    <row r="7" ht="17" customHeight="1">
      <c r="A7" s="78"/>
      <c r="B7" s="78"/>
      <c r="C7" s="78"/>
      <c r="D7" s="78"/>
      <c r="E7" s="78"/>
      <c r="F7" s="78"/>
      <c r="G7" s="65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80"/>
      <c r="AC7" t="s" s="157">
        <v>15</v>
      </c>
      <c r="AD7" s="125"/>
    </row>
    <row r="8" ht="17" customHeight="1">
      <c r="A8" t="s" s="77">
        <v>76</v>
      </c>
      <c r="B8" s="78"/>
      <c r="C8" s="78"/>
      <c r="D8" s="78"/>
      <c r="E8" t="s" s="77">
        <v>77</v>
      </c>
      <c r="F8" s="166"/>
      <c r="G8" s="65"/>
      <c r="H8" s="79"/>
      <c r="I8" s="79"/>
      <c r="J8" s="79">
        <f>1335*2</f>
        <v>2670</v>
      </c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80"/>
      <c r="AC8" s="88">
        <f>SUM(H5:Z8)</f>
        <v>6342</v>
      </c>
      <c r="AD8" s="125"/>
    </row>
    <row r="9" ht="17" customHeight="1">
      <c r="A9" s="68"/>
      <c r="B9" s="68"/>
      <c r="C9" s="68"/>
      <c r="D9" s="68"/>
      <c r="E9" s="134"/>
      <c r="F9" s="158"/>
      <c r="G9" s="65"/>
      <c r="H9" s="130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2"/>
      <c r="AC9" s="133"/>
      <c r="AD9" s="125"/>
    </row>
    <row r="10" ht="17" customHeight="1">
      <c r="A10" s="3"/>
      <c r="B10" s="3"/>
      <c r="C10" s="3"/>
      <c r="D10" s="61"/>
      <c r="E10" t="s" s="90">
        <v>82</v>
      </c>
      <c r="F10" t="s" s="90">
        <v>140</v>
      </c>
      <c r="G10" s="65"/>
      <c r="H10" s="91">
        <f t="shared" si="3" ref="H10:S10">155*12</f>
        <v>1860</v>
      </c>
      <c r="I10" s="91"/>
      <c r="J10" s="91">
        <f t="shared" si="3"/>
        <v>1860</v>
      </c>
      <c r="K10" s="91">
        <f t="shared" si="3"/>
        <v>1860</v>
      </c>
      <c r="L10" s="91">
        <f t="shared" si="3"/>
        <v>1860</v>
      </c>
      <c r="M10" s="91">
        <f t="shared" si="3"/>
        <v>1860</v>
      </c>
      <c r="N10" s="91">
        <f t="shared" si="3"/>
        <v>1860</v>
      </c>
      <c r="O10" s="91">
        <f t="shared" si="3"/>
        <v>1860</v>
      </c>
      <c r="P10" s="91">
        <f t="shared" si="3"/>
        <v>1860</v>
      </c>
      <c r="Q10" s="91">
        <f t="shared" si="3"/>
        <v>1860</v>
      </c>
      <c r="R10" s="91">
        <f t="shared" si="3"/>
        <v>1860</v>
      </c>
      <c r="S10" s="91">
        <f t="shared" si="3"/>
        <v>1860</v>
      </c>
      <c r="T10" s="91">
        <f t="shared" si="14" ref="T10:Z10">155*2</f>
        <v>310</v>
      </c>
      <c r="U10" s="91">
        <f t="shared" si="14"/>
        <v>310</v>
      </c>
      <c r="V10" s="91">
        <f t="shared" si="14"/>
        <v>310</v>
      </c>
      <c r="W10" s="91">
        <f t="shared" si="14"/>
        <v>310</v>
      </c>
      <c r="X10" s="91">
        <f t="shared" si="14"/>
        <v>310</v>
      </c>
      <c r="Y10" s="91">
        <f t="shared" si="14"/>
        <v>310</v>
      </c>
      <c r="Z10" s="91">
        <f t="shared" si="14"/>
        <v>310</v>
      </c>
      <c r="AA10" s="91"/>
      <c r="AB10" s="92"/>
      <c r="AC10" s="86"/>
      <c r="AD10" s="125"/>
    </row>
    <row r="11" ht="17" customHeight="1">
      <c r="A11" s="3"/>
      <c r="B11" s="3"/>
      <c r="C11" s="3"/>
      <c r="D11" s="61"/>
      <c r="E11" s="89"/>
      <c r="F11" t="s" s="90">
        <v>125</v>
      </c>
      <c r="G11" s="65"/>
      <c r="H11" s="91">
        <v>3000</v>
      </c>
      <c r="I11" s="91"/>
      <c r="J11" s="91">
        <v>3000</v>
      </c>
      <c r="K11" s="91">
        <v>3000</v>
      </c>
      <c r="L11" s="91">
        <v>3000</v>
      </c>
      <c r="M11" s="91">
        <v>3000</v>
      </c>
      <c r="N11" s="91">
        <v>3000</v>
      </c>
      <c r="O11" s="91">
        <v>3000</v>
      </c>
      <c r="P11" s="91">
        <v>3000</v>
      </c>
      <c r="Q11" s="91">
        <v>3000</v>
      </c>
      <c r="R11" s="91">
        <v>3000</v>
      </c>
      <c r="S11" s="91">
        <v>3000</v>
      </c>
      <c r="T11" s="91">
        <v>3000</v>
      </c>
      <c r="U11" s="91">
        <v>3000</v>
      </c>
      <c r="V11" s="91">
        <v>3000</v>
      </c>
      <c r="W11" s="91">
        <v>3000</v>
      </c>
      <c r="X11" s="91">
        <v>3000</v>
      </c>
      <c r="Y11" s="91">
        <v>3000</v>
      </c>
      <c r="Z11" s="91">
        <v>3000</v>
      </c>
      <c r="AA11" s="91"/>
      <c r="AB11" s="92"/>
      <c r="AC11" s="94">
        <f>SUM(H10:Z11)</f>
        <v>76630</v>
      </c>
      <c r="AD11" s="125"/>
    </row>
    <row r="12" ht="17" customHeight="1">
      <c r="A12" s="3"/>
      <c r="B12" s="3"/>
      <c r="C12" s="3"/>
      <c r="D12" s="3"/>
      <c r="E12" s="68"/>
      <c r="F12" s="83"/>
      <c r="G12" s="65"/>
      <c r="H12" s="97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9"/>
      <c r="AC12" s="133"/>
      <c r="AD12" s="125"/>
    </row>
    <row r="13" ht="17" customHeight="1">
      <c r="A13" s="3"/>
      <c r="B13" s="3"/>
      <c r="C13" s="3"/>
      <c r="D13" s="3"/>
      <c r="E13" s="3"/>
      <c r="F13" s="85"/>
      <c r="G13" s="65"/>
      <c r="H13" s="101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102"/>
      <c r="AC13" s="126"/>
      <c r="AD13" s="125"/>
    </row>
    <row r="14" ht="17" customHeight="1">
      <c r="A14" t="s" s="29">
        <v>84</v>
      </c>
      <c r="B14" t="s" s="29">
        <v>85</v>
      </c>
      <c r="C14" s="3"/>
      <c r="D14" s="3"/>
      <c r="E14" s="3"/>
      <c r="F14" s="85"/>
      <c r="G14" s="65"/>
      <c r="H14" s="101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102"/>
      <c r="AC14" s="126"/>
      <c r="AD14" s="125"/>
    </row>
    <row r="15" ht="17" customHeight="1">
      <c r="A15" s="3"/>
      <c r="B15" t="s" s="29">
        <v>86</v>
      </c>
      <c r="C15" s="3"/>
      <c r="D15" s="3"/>
      <c r="E15" s="3"/>
      <c r="F15" s="61"/>
      <c r="G15" s="65"/>
      <c r="H15" s="101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102"/>
      <c r="AC15" s="126"/>
      <c r="AD15" s="125"/>
    </row>
    <row r="16" ht="17" customHeight="1">
      <c r="A16" s="3"/>
      <c r="B16" s="3"/>
      <c r="C16" s="3"/>
      <c r="D16" s="3"/>
      <c r="E16" s="3"/>
      <c r="F16" s="61"/>
      <c r="G16" s="65"/>
      <c r="H16" s="101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102"/>
      <c r="AC16" s="126"/>
      <c r="AD16" s="125"/>
    </row>
    <row r="17" ht="17" customHeight="1">
      <c r="A17" s="3"/>
      <c r="B17" t="s" s="29">
        <v>87</v>
      </c>
      <c r="C17" s="3"/>
      <c r="D17" s="3"/>
      <c r="E17" t="s" s="29">
        <v>88</v>
      </c>
      <c r="F17" s="61"/>
      <c r="G17" s="65"/>
      <c r="H17" s="101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102"/>
      <c r="AC17" s="126"/>
      <c r="AD17" s="125"/>
    </row>
    <row r="18" ht="17" customHeight="1">
      <c r="A18" s="3"/>
      <c r="B18" t="s" s="29">
        <v>89</v>
      </c>
      <c r="C18" s="3"/>
      <c r="D18" s="3"/>
      <c r="E18" t="s" s="29">
        <v>90</v>
      </c>
      <c r="F18" s="61"/>
      <c r="G18" s="65"/>
      <c r="H18" s="101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102"/>
      <c r="AC18" s="126"/>
      <c r="AD18" s="125"/>
    </row>
    <row r="19" ht="17" customHeight="1">
      <c r="A19" s="3"/>
      <c r="B19" t="s" s="29">
        <v>91</v>
      </c>
      <c r="C19" s="3"/>
      <c r="D19" s="3"/>
      <c r="E19" s="3"/>
      <c r="F19" s="61"/>
      <c r="G19" s="65"/>
      <c r="H19" s="101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102"/>
      <c r="AC19" s="126"/>
      <c r="AD19" s="125"/>
    </row>
    <row r="20" ht="17" customHeight="1">
      <c r="A20" s="3"/>
      <c r="B20" t="s" s="29">
        <v>92</v>
      </c>
      <c r="C20" s="3"/>
      <c r="D20" s="3"/>
      <c r="E20" s="3"/>
      <c r="F20" s="61"/>
      <c r="G20" s="65"/>
      <c r="H20" s="101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102"/>
      <c r="AC20" s="126"/>
      <c r="AD20" s="125"/>
    </row>
    <row r="21" ht="17" customHeight="1">
      <c r="A21" s="3"/>
      <c r="B21" t="s" s="29">
        <v>93</v>
      </c>
      <c r="C21" s="3"/>
      <c r="D21" s="3"/>
      <c r="E21" s="3"/>
      <c r="F21" s="61"/>
      <c r="G21" s="65"/>
      <c r="H21" s="101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102"/>
      <c r="AC21" s="126"/>
      <c r="AD21" s="125"/>
    </row>
    <row r="22" ht="17" customHeight="1">
      <c r="A22" s="3"/>
      <c r="B22" t="s" s="29">
        <v>94</v>
      </c>
      <c r="C22" s="3"/>
      <c r="D22" s="3"/>
      <c r="E22" s="3"/>
      <c r="F22" s="61"/>
      <c r="G22" s="65"/>
      <c r="H22" s="101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102"/>
      <c r="AC22" s="126"/>
      <c r="AD22" s="125"/>
    </row>
    <row r="23" ht="17" customHeight="1">
      <c r="A23" s="3"/>
      <c r="B23" t="s" s="29">
        <v>95</v>
      </c>
      <c r="C23" s="3"/>
      <c r="D23" s="3"/>
      <c r="E23" s="3"/>
      <c r="F23" t="s" s="152">
        <v>96</v>
      </c>
      <c r="G23" s="65"/>
      <c r="H23" s="101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102"/>
      <c r="AC23" s="126"/>
      <c r="AD23" s="125"/>
    </row>
    <row r="24" ht="17" customHeight="1">
      <c r="A24" s="3"/>
      <c r="B24" s="3"/>
      <c r="C24" s="3"/>
      <c r="D24" s="3"/>
      <c r="E24" s="3"/>
      <c r="F24" s="61"/>
      <c r="G24" s="65"/>
      <c r="H24" s="101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102"/>
      <c r="AC24" s="126"/>
      <c r="AD24" s="125"/>
    </row>
    <row r="25" ht="17" customHeight="1">
      <c r="A25" s="3"/>
      <c r="B25" s="3"/>
      <c r="C25" s="3"/>
      <c r="D25" s="3"/>
      <c r="E25" s="3"/>
      <c r="F25" s="61"/>
      <c r="G25" s="65"/>
      <c r="H25" s="101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102"/>
      <c r="AC25" s="126"/>
      <c r="AD25" s="125"/>
    </row>
    <row r="26" ht="17" customHeight="1">
      <c r="A26" s="3"/>
      <c r="B26" s="3"/>
      <c r="C26" s="3"/>
      <c r="D26" s="3"/>
      <c r="E26" s="3"/>
      <c r="F26" s="61"/>
      <c r="G26" s="65"/>
      <c r="H26" s="101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102"/>
      <c r="AC26" s="126"/>
      <c r="AD26" s="125"/>
    </row>
    <row r="27" ht="17" customHeight="1">
      <c r="A27" s="3"/>
      <c r="B27" s="3"/>
      <c r="C27" s="3"/>
      <c r="D27" s="3"/>
      <c r="E27" s="3"/>
      <c r="F27" s="61"/>
      <c r="G27" s="65"/>
      <c r="H27" s="101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102"/>
      <c r="AC27" s="126"/>
      <c r="AD27" s="125"/>
    </row>
    <row r="28" ht="17" customHeight="1">
      <c r="A28" t="s" s="29">
        <v>97</v>
      </c>
      <c r="B28" s="3"/>
      <c r="C28" s="3"/>
      <c r="D28" s="3"/>
      <c r="E28" s="3"/>
      <c r="F28" s="61"/>
      <c r="G28" s="65"/>
      <c r="H28" s="101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102"/>
      <c r="AC28" s="126"/>
      <c r="AD28" s="125"/>
    </row>
    <row r="29" ht="17" customHeight="1">
      <c r="A29" s="3"/>
      <c r="B29" t="s" s="29">
        <v>98</v>
      </c>
      <c r="C29" s="3"/>
      <c r="D29" s="3"/>
      <c r="E29" s="3"/>
      <c r="F29" s="85"/>
      <c r="G29" s="65"/>
      <c r="H29" s="101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102"/>
      <c r="AC29" s="126"/>
      <c r="AD29" s="125"/>
    </row>
    <row r="30" ht="17.25" customHeight="1">
      <c r="A30" s="3"/>
      <c r="B30" s="3"/>
      <c r="C30" s="3"/>
      <c r="D30" s="3"/>
      <c r="E30" s="3"/>
      <c r="F30" s="61"/>
      <c r="G30" s="65"/>
      <c r="H30" s="101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102"/>
      <c r="AC30" s="154"/>
      <c r="AD30" s="125"/>
    </row>
    <row r="31" ht="17.5" customHeight="1">
      <c r="A31" s="3"/>
      <c r="B31" s="3"/>
      <c r="C31" s="3"/>
      <c r="D31" s="3"/>
      <c r="E31" s="3"/>
      <c r="F31" s="3"/>
      <c r="G31" s="68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141"/>
      <c r="AD31" s="53"/>
    </row>
    <row r="32" ht="18" customHeight="1">
      <c r="A32" t="s" s="115">
        <v>99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ht="17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ht="17" customHeight="1">
      <c r="A34" s="3"/>
      <c r="B34" t="s" s="29">
        <v>177</v>
      </c>
      <c r="C34" s="3"/>
      <c r="D34" t="s" s="142">
        <v>178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ht="17" customHeight="1">
      <c r="A35" s="3"/>
      <c r="B35" t="s" s="142">
        <v>179</v>
      </c>
      <c r="C35" s="3"/>
      <c r="D35" t="s" s="29">
        <v>180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ht="17" customHeight="1">
      <c r="A36" s="3"/>
      <c r="B36" t="s" s="29">
        <v>181</v>
      </c>
      <c r="C36" s="3"/>
      <c r="D36" t="s" s="29">
        <v>178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ht="17" customHeight="1">
      <c r="A37" s="3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ht="17" customHeight="1">
      <c r="A38" s="3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ht="17" customHeight="1">
      <c r="A39" s="3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ht="17" customHeight="1">
      <c r="A40" s="3"/>
      <c r="B40" s="3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ht="17" customHeight="1">
      <c r="A41" s="3"/>
      <c r="B41" s="3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</sheetData>
  <pageMargins left="0" right="0" top="0" bottom="0" header="0" footer="0"/>
  <pageSetup firstPageNumber="1" fitToHeight="1" fitToWidth="1" scale="47" useFirstPageNumber="0" orientation="landscape" pageOrder="downThenOver"/>
  <headerFooter>
    <oddFooter>&amp;"Helvetica,Regular"&amp;11&amp;P</oddFooter>
  </headerFooter>
  <drawing r:id="rId1"/>
  <legacyDrawing r:id="rId2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D43"/>
  <sheetViews>
    <sheetView workbookViewId="0" showGridLines="0" defaultGridColor="1"/>
  </sheetViews>
  <sheetFormatPr defaultColWidth="6.625" defaultRowHeight="16.5" customHeight="1" outlineLevelRow="0" outlineLevelCol="0"/>
  <cols>
    <col min="1" max="1" width="6.625" style="167" customWidth="1"/>
    <col min="2" max="2" width="10" style="167" customWidth="1"/>
    <col min="3" max="3" width="6.625" style="167" customWidth="1"/>
    <col min="4" max="4" width="6.625" style="167" customWidth="1"/>
    <col min="5" max="5" width="21.625" style="167" customWidth="1"/>
    <col min="6" max="6" width="24.375" style="167" customWidth="1"/>
    <col min="7" max="7" width="1.75" style="167" customWidth="1"/>
    <col min="8" max="8" width="6.625" style="167" customWidth="1"/>
    <col min="9" max="9" width="1.75" style="167" customWidth="1"/>
    <col min="10" max="10" width="6.625" style="167" customWidth="1"/>
    <col min="11" max="11" width="8.875" style="167" customWidth="1"/>
    <col min="12" max="12" width="6.625" style="167" customWidth="1"/>
    <col min="13" max="13" width="6.625" style="167" customWidth="1"/>
    <col min="14" max="14" width="6.625" style="167" customWidth="1"/>
    <col min="15" max="15" width="6.625" style="167" customWidth="1"/>
    <col min="16" max="16" width="6.625" style="167" customWidth="1"/>
    <col min="17" max="17" width="6.625" style="167" customWidth="1"/>
    <col min="18" max="18" width="6.625" style="167" customWidth="1"/>
    <col min="19" max="19" width="6.625" style="167" customWidth="1"/>
    <col min="20" max="20" width="6.625" style="167" customWidth="1"/>
    <col min="21" max="21" width="6.625" style="167" customWidth="1"/>
    <col min="22" max="22" width="6.625" style="167" customWidth="1"/>
    <col min="23" max="23" width="6.625" style="167" customWidth="1"/>
    <col min="24" max="24" width="6.625" style="167" customWidth="1"/>
    <col min="25" max="25" width="6.625" style="167" customWidth="1"/>
    <col min="26" max="26" width="6.625" style="167" customWidth="1"/>
    <col min="27" max="27" width="8.125" style="167" customWidth="1"/>
    <col min="28" max="28" width="6.625" style="167" customWidth="1"/>
    <col min="29" max="29" width="9.5" style="167" customWidth="1"/>
    <col min="30" max="30" width="9.25" style="167" customWidth="1"/>
    <col min="31" max="256" width="6.625" style="167" customWidth="1"/>
  </cols>
  <sheetData>
    <row r="1" ht="18.75" customHeight="1">
      <c r="A1" t="s" s="2">
        <v>0</v>
      </c>
      <c r="B1" s="3"/>
      <c r="C1" s="3"/>
      <c r="D1" s="60"/>
      <c r="E1" s="60"/>
      <c r="F1" s="3"/>
      <c r="G1" s="6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ht="19.5" customHeight="1">
      <c r="A2" t="s" s="2">
        <v>182</v>
      </c>
      <c r="B2" s="3"/>
      <c r="C2" s="61"/>
      <c r="D2" t="s" s="62">
        <v>183</v>
      </c>
      <c r="E2" s="161"/>
      <c r="F2" s="162"/>
      <c r="G2" s="65"/>
      <c r="H2" t="s" s="66">
        <v>64</v>
      </c>
      <c r="I2" s="119"/>
      <c r="J2" t="s" s="52">
        <v>65</v>
      </c>
      <c r="K2" t="s" s="52">
        <v>66</v>
      </c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t="s" s="52">
        <v>67</v>
      </c>
      <c r="AB2" t="s" s="29">
        <v>184</v>
      </c>
      <c r="AC2" s="3"/>
      <c r="AD2" s="3"/>
    </row>
    <row r="3" ht="19.5" customHeight="1">
      <c r="A3" t="s" s="5">
        <v>2</v>
      </c>
      <c r="B3" s="3"/>
      <c r="C3" s="3"/>
      <c r="D3" s="68"/>
      <c r="E3" s="163"/>
      <c r="F3" s="70">
        <f>SUM(H4:AB32)</f>
        <v>1724970</v>
      </c>
      <c r="G3" s="71"/>
      <c r="H3" s="120"/>
      <c r="I3" s="119"/>
      <c r="J3" s="52">
        <v>1</v>
      </c>
      <c r="K3" s="52">
        <v>2</v>
      </c>
      <c r="L3" s="52">
        <v>3</v>
      </c>
      <c r="M3" s="52">
        <v>4</v>
      </c>
      <c r="N3" s="52">
        <v>5</v>
      </c>
      <c r="O3" s="52">
        <v>6</v>
      </c>
      <c r="P3" s="52">
        <v>7</v>
      </c>
      <c r="Q3" s="52">
        <v>8</v>
      </c>
      <c r="R3" s="52">
        <v>9</v>
      </c>
      <c r="S3" s="52">
        <v>10</v>
      </c>
      <c r="T3" s="52">
        <v>11</v>
      </c>
      <c r="U3" s="52">
        <v>12</v>
      </c>
      <c r="V3" s="52">
        <v>13</v>
      </c>
      <c r="W3" s="52">
        <v>14</v>
      </c>
      <c r="X3" s="52">
        <v>15</v>
      </c>
      <c r="Y3" s="52">
        <v>16</v>
      </c>
      <c r="Z3" s="52">
        <v>17</v>
      </c>
      <c r="AA3" t="s" s="52">
        <v>69</v>
      </c>
      <c r="AB3" s="3"/>
      <c r="AC3" s="54"/>
      <c r="AD3" s="3"/>
    </row>
    <row r="4" ht="17.5" customHeight="1">
      <c r="A4" s="60"/>
      <c r="B4" s="60"/>
      <c r="C4" s="164"/>
      <c r="D4" s="128"/>
      <c r="E4" s="128"/>
      <c r="F4" s="165"/>
      <c r="G4" s="65"/>
      <c r="H4" s="123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75"/>
      <c r="AC4" t="s" s="76">
        <v>70</v>
      </c>
      <c r="AD4" s="58"/>
    </row>
    <row r="5" ht="17" customHeight="1">
      <c r="A5" t="s" s="77">
        <v>71</v>
      </c>
      <c r="B5" s="78"/>
      <c r="C5" s="78"/>
      <c r="D5" s="78"/>
      <c r="E5" t="s" s="77">
        <v>72</v>
      </c>
      <c r="F5" s="166"/>
      <c r="G5" s="65"/>
      <c r="H5" s="79">
        <v>3229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80"/>
      <c r="AC5" t="s" s="81">
        <v>74</v>
      </c>
      <c r="AD5" s="58"/>
    </row>
    <row r="6" ht="17" customHeight="1">
      <c r="A6" s="78"/>
      <c r="B6" s="78"/>
      <c r="C6" s="78"/>
      <c r="D6" s="78"/>
      <c r="E6" s="78"/>
      <c r="F6" s="78"/>
      <c r="G6" s="65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80"/>
      <c r="AC6" t="s" s="81">
        <v>75</v>
      </c>
      <c r="AD6" s="58"/>
    </row>
    <row r="7" ht="17" customHeight="1">
      <c r="A7" s="78"/>
      <c r="B7" s="78"/>
      <c r="C7" s="78"/>
      <c r="D7" s="78"/>
      <c r="E7" s="78"/>
      <c r="F7" s="78"/>
      <c r="G7" s="65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80"/>
      <c r="AC7" t="s" s="157">
        <v>15</v>
      </c>
      <c r="AD7" s="125"/>
    </row>
    <row r="8" ht="17" customHeight="1">
      <c r="A8" s="78"/>
      <c r="B8" s="78"/>
      <c r="C8" s="78"/>
      <c r="D8" s="78"/>
      <c r="E8" s="78"/>
      <c r="F8" s="78"/>
      <c r="G8" s="65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80"/>
      <c r="AC8" s="88">
        <f>SUM(H5:AB5)</f>
        <v>3229</v>
      </c>
      <c r="AD8" s="125"/>
    </row>
    <row r="9" ht="17" customHeight="1">
      <c r="A9" t="s" s="90">
        <v>76</v>
      </c>
      <c r="B9" s="89"/>
      <c r="C9" s="89"/>
      <c r="D9" s="89"/>
      <c r="E9" t="s" s="90">
        <v>77</v>
      </c>
      <c r="F9" s="168"/>
      <c r="G9" s="65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2"/>
      <c r="AC9" s="100"/>
      <c r="AD9" s="125"/>
    </row>
    <row r="10" ht="17" customHeight="1">
      <c r="A10" s="89"/>
      <c r="B10" s="89"/>
      <c r="C10" s="89"/>
      <c r="D10" s="89"/>
      <c r="E10" s="89"/>
      <c r="F10" s="89"/>
      <c r="G10" s="65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2"/>
      <c r="AC10" s="126"/>
      <c r="AD10" s="125"/>
    </row>
    <row r="11" ht="17" customHeight="1">
      <c r="A11" s="89"/>
      <c r="B11" s="89"/>
      <c r="C11" s="89"/>
      <c r="D11" s="89"/>
      <c r="E11" t="s" s="90">
        <v>82</v>
      </c>
      <c r="F11" t="s" s="90">
        <v>140</v>
      </c>
      <c r="G11" s="65"/>
      <c r="H11" s="91">
        <f t="shared" si="2" ref="H11:Z11">155*12</f>
        <v>1860</v>
      </c>
      <c r="I11" s="91"/>
      <c r="J11" s="91">
        <f t="shared" si="2"/>
        <v>1860</v>
      </c>
      <c r="K11" s="91">
        <f t="shared" si="2"/>
        <v>1860</v>
      </c>
      <c r="L11" s="91">
        <f t="shared" si="2"/>
        <v>1860</v>
      </c>
      <c r="M11" s="91">
        <f t="shared" si="2"/>
        <v>1860</v>
      </c>
      <c r="N11" s="91">
        <f t="shared" si="2"/>
        <v>1860</v>
      </c>
      <c r="O11" s="91">
        <f t="shared" si="2"/>
        <v>1860</v>
      </c>
      <c r="P11" s="91">
        <f t="shared" si="2"/>
        <v>1860</v>
      </c>
      <c r="Q11" s="91">
        <f t="shared" si="2"/>
        <v>1860</v>
      </c>
      <c r="R11" s="91">
        <f t="shared" si="2"/>
        <v>1860</v>
      </c>
      <c r="S11" s="91">
        <f t="shared" si="2"/>
        <v>1860</v>
      </c>
      <c r="T11" s="91">
        <f t="shared" si="2"/>
        <v>1860</v>
      </c>
      <c r="U11" s="91">
        <f t="shared" si="2"/>
        <v>1860</v>
      </c>
      <c r="V11" s="91">
        <f t="shared" si="2"/>
        <v>1860</v>
      </c>
      <c r="W11" s="91">
        <f t="shared" si="2"/>
        <v>1860</v>
      </c>
      <c r="X11" s="91">
        <f t="shared" si="2"/>
        <v>1860</v>
      </c>
      <c r="Y11" s="91">
        <f t="shared" si="2"/>
        <v>1860</v>
      </c>
      <c r="Z11" s="91">
        <f t="shared" si="2"/>
        <v>1860</v>
      </c>
      <c r="AA11" s="91">
        <f>1860*22</f>
        <v>40920</v>
      </c>
      <c r="AB11" s="92"/>
      <c r="AC11" s="126"/>
      <c r="AD11" s="125"/>
    </row>
    <row r="12" ht="17" customHeight="1">
      <c r="A12" s="89"/>
      <c r="B12" s="89"/>
      <c r="C12" s="89"/>
      <c r="D12" s="89"/>
      <c r="E12" s="89"/>
      <c r="F12" t="s" s="90">
        <v>125</v>
      </c>
      <c r="G12" s="65"/>
      <c r="H12" s="91">
        <f t="shared" si="21" ref="H12:Z12">12*500</f>
        <v>6000</v>
      </c>
      <c r="I12" s="91"/>
      <c r="J12" s="91">
        <f t="shared" si="21"/>
        <v>6000</v>
      </c>
      <c r="K12" s="91">
        <f t="shared" si="21"/>
        <v>6000</v>
      </c>
      <c r="L12" s="91">
        <f t="shared" si="21"/>
        <v>6000</v>
      </c>
      <c r="M12" s="91">
        <f t="shared" si="21"/>
        <v>6000</v>
      </c>
      <c r="N12" s="91">
        <f t="shared" si="21"/>
        <v>6000</v>
      </c>
      <c r="O12" s="91">
        <f t="shared" si="21"/>
        <v>6000</v>
      </c>
      <c r="P12" s="91">
        <f t="shared" si="21"/>
        <v>6000</v>
      </c>
      <c r="Q12" s="91">
        <f t="shared" si="21"/>
        <v>6000</v>
      </c>
      <c r="R12" s="91">
        <f t="shared" si="21"/>
        <v>6000</v>
      </c>
      <c r="S12" s="91">
        <f t="shared" si="21"/>
        <v>6000</v>
      </c>
      <c r="T12" s="91">
        <f t="shared" si="21"/>
        <v>6000</v>
      </c>
      <c r="U12" s="91">
        <f t="shared" si="21"/>
        <v>6000</v>
      </c>
      <c r="V12" s="91">
        <f t="shared" si="21"/>
        <v>6000</v>
      </c>
      <c r="W12" s="91">
        <f t="shared" si="21"/>
        <v>6000</v>
      </c>
      <c r="X12" s="91">
        <f t="shared" si="21"/>
        <v>6000</v>
      </c>
      <c r="Y12" s="91">
        <f t="shared" si="21"/>
        <v>6000</v>
      </c>
      <c r="Z12" s="91">
        <f t="shared" si="21"/>
        <v>6000</v>
      </c>
      <c r="AA12" s="91">
        <f>12*500*22</f>
        <v>132000</v>
      </c>
      <c r="AB12" s="92"/>
      <c r="AC12" s="127"/>
      <c r="AD12" s="125"/>
    </row>
    <row r="13" ht="17" customHeight="1">
      <c r="A13" s="89"/>
      <c r="B13" s="89"/>
      <c r="C13" s="89"/>
      <c r="D13" s="89"/>
      <c r="E13" s="89"/>
      <c r="F13" t="s" s="90">
        <v>185</v>
      </c>
      <c r="G13" s="65"/>
      <c r="H13" s="169">
        <f t="shared" si="40" ref="H13:Z13">178*3*52</f>
        <v>27768</v>
      </c>
      <c r="I13" s="169"/>
      <c r="J13" s="169">
        <f t="shared" si="40"/>
        <v>27768</v>
      </c>
      <c r="K13" s="169">
        <f t="shared" si="40"/>
        <v>27768</v>
      </c>
      <c r="L13" s="169">
        <f t="shared" si="40"/>
        <v>27768</v>
      </c>
      <c r="M13" s="169">
        <f t="shared" si="40"/>
        <v>27768</v>
      </c>
      <c r="N13" s="169">
        <f t="shared" si="40"/>
        <v>27768</v>
      </c>
      <c r="O13" s="169">
        <f t="shared" si="40"/>
        <v>27768</v>
      </c>
      <c r="P13" s="169">
        <f t="shared" si="40"/>
        <v>27768</v>
      </c>
      <c r="Q13" s="169">
        <f t="shared" si="40"/>
        <v>27768</v>
      </c>
      <c r="R13" s="169">
        <f t="shared" si="40"/>
        <v>27768</v>
      </c>
      <c r="S13" s="169">
        <f t="shared" si="40"/>
        <v>27768</v>
      </c>
      <c r="T13" s="169">
        <f t="shared" si="40"/>
        <v>27768</v>
      </c>
      <c r="U13" s="169">
        <f t="shared" si="40"/>
        <v>27768</v>
      </c>
      <c r="V13" s="169">
        <f t="shared" si="40"/>
        <v>27768</v>
      </c>
      <c r="W13" s="169">
        <f t="shared" si="40"/>
        <v>27768</v>
      </c>
      <c r="X13" s="169">
        <f t="shared" si="40"/>
        <v>27768</v>
      </c>
      <c r="Y13" s="169">
        <f t="shared" si="40"/>
        <v>27768</v>
      </c>
      <c r="Z13" s="169">
        <f t="shared" si="40"/>
        <v>27768</v>
      </c>
      <c r="AA13" s="91">
        <f>178*3*52*22</f>
        <v>610896</v>
      </c>
      <c r="AB13" s="92"/>
      <c r="AC13" s="94">
        <f>SUM(H11:AA13)</f>
        <v>1425120</v>
      </c>
      <c r="AD13" s="125"/>
    </row>
    <row r="14" ht="17" customHeight="1">
      <c r="A14" s="68"/>
      <c r="B14" s="68"/>
      <c r="C14" s="68"/>
      <c r="D14" s="68"/>
      <c r="E14" s="68"/>
      <c r="F14" t="s" s="170">
        <v>186</v>
      </c>
      <c r="G14" s="65"/>
      <c r="H14" s="97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9"/>
      <c r="AC14" s="133"/>
      <c r="AD14" s="125"/>
    </row>
    <row r="15" ht="17" customHeight="1">
      <c r="A15" s="60"/>
      <c r="B15" s="3"/>
      <c r="C15" s="3"/>
      <c r="D15" s="3"/>
      <c r="E15" s="3"/>
      <c r="F15" s="61"/>
      <c r="G15" s="65"/>
      <c r="H15" s="101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102"/>
      <c r="AC15" s="126"/>
      <c r="AD15" s="125"/>
    </row>
    <row r="16" ht="17" customHeight="1">
      <c r="A16" t="s" s="108">
        <v>84</v>
      </c>
      <c r="B16" t="s" s="171">
        <v>85</v>
      </c>
      <c r="C16" s="35"/>
      <c r="D16" s="35"/>
      <c r="E16" s="35"/>
      <c r="F16" s="85"/>
      <c r="G16" s="65"/>
      <c r="H16" s="101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102"/>
      <c r="AC16" s="126"/>
      <c r="AD16" s="125"/>
    </row>
    <row r="17" ht="17" customHeight="1">
      <c r="A17" s="109"/>
      <c r="B17" t="s" s="172">
        <v>86</v>
      </c>
      <c r="C17" s="128"/>
      <c r="D17" s="128"/>
      <c r="E17" s="128"/>
      <c r="F17" s="151"/>
      <c r="G17" s="65"/>
      <c r="H17" s="104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6"/>
      <c r="AC17" s="126"/>
      <c r="AD17" s="125"/>
    </row>
    <row r="18" ht="17" customHeight="1">
      <c r="A18" s="109"/>
      <c r="B18" s="109"/>
      <c r="C18" s="109"/>
      <c r="D18" s="109"/>
      <c r="E18" s="109"/>
      <c r="F18" s="109"/>
      <c r="G18" s="65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1"/>
      <c r="AC18" s="126"/>
      <c r="AD18" s="125"/>
    </row>
    <row r="19" ht="17" customHeight="1">
      <c r="A19" s="109"/>
      <c r="B19" t="s" s="108">
        <v>87</v>
      </c>
      <c r="C19" s="109"/>
      <c r="D19" s="109"/>
      <c r="E19" t="s" s="108">
        <v>88</v>
      </c>
      <c r="F19" s="109"/>
      <c r="G19" s="65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>
        <f t="shared" si="60" ref="Y19:Z19">134*52</f>
        <v>6968</v>
      </c>
      <c r="Z19" s="110">
        <f t="shared" si="60"/>
        <v>6968</v>
      </c>
      <c r="AA19" s="110">
        <f>134*52*20</f>
        <v>139360</v>
      </c>
      <c r="AB19" s="111"/>
      <c r="AC19" s="126"/>
      <c r="AD19" s="125"/>
    </row>
    <row r="20" ht="17" customHeight="1">
      <c r="A20" s="109"/>
      <c r="B20" t="s" s="108">
        <v>89</v>
      </c>
      <c r="C20" s="109"/>
      <c r="D20" s="109"/>
      <c r="E20" t="s" s="108">
        <v>90</v>
      </c>
      <c r="F20" s="109"/>
      <c r="G20" s="65"/>
      <c r="H20" s="110"/>
      <c r="I20" s="110"/>
      <c r="J20" s="110">
        <f t="shared" si="63" ref="J20:X20">52*100</f>
        <v>5200</v>
      </c>
      <c r="K20" s="110">
        <f t="shared" si="63"/>
        <v>5200</v>
      </c>
      <c r="L20" s="110">
        <f t="shared" si="63"/>
        <v>5200</v>
      </c>
      <c r="M20" s="110">
        <f t="shared" si="63"/>
        <v>5200</v>
      </c>
      <c r="N20" s="110">
        <f t="shared" si="63"/>
        <v>5200</v>
      </c>
      <c r="O20" s="110">
        <f t="shared" si="63"/>
        <v>5200</v>
      </c>
      <c r="P20" s="110">
        <f t="shared" si="63"/>
        <v>5200</v>
      </c>
      <c r="Q20" s="110">
        <f t="shared" si="63"/>
        <v>5200</v>
      </c>
      <c r="R20" s="110">
        <f t="shared" si="63"/>
        <v>5200</v>
      </c>
      <c r="S20" s="110">
        <f t="shared" si="63"/>
        <v>5200</v>
      </c>
      <c r="T20" s="110">
        <f t="shared" si="63"/>
        <v>5200</v>
      </c>
      <c r="U20" s="110">
        <f t="shared" si="63"/>
        <v>5200</v>
      </c>
      <c r="V20" s="110">
        <f t="shared" si="63"/>
        <v>5200</v>
      </c>
      <c r="W20" s="110">
        <f t="shared" si="63"/>
        <v>5200</v>
      </c>
      <c r="X20" s="110">
        <f t="shared" si="63"/>
        <v>5200</v>
      </c>
      <c r="Y20" s="110"/>
      <c r="Z20" s="110"/>
      <c r="AA20" s="110"/>
      <c r="AB20" s="111"/>
      <c r="AC20" s="127"/>
      <c r="AD20" s="125"/>
    </row>
    <row r="21" ht="17" customHeight="1">
      <c r="A21" s="109"/>
      <c r="B21" t="s" s="108">
        <v>91</v>
      </c>
      <c r="C21" s="109"/>
      <c r="D21" s="109"/>
      <c r="E21" s="109"/>
      <c r="F21" s="109"/>
      <c r="G21" s="65"/>
      <c r="H21" s="110"/>
      <c r="I21" s="110"/>
      <c r="J21" s="110">
        <v>4355</v>
      </c>
      <c r="K21" s="110">
        <v>4355</v>
      </c>
      <c r="L21" s="110">
        <v>4355</v>
      </c>
      <c r="M21" s="110">
        <v>4355</v>
      </c>
      <c r="N21" s="110">
        <v>4355</v>
      </c>
      <c r="O21" s="110">
        <v>4355</v>
      </c>
      <c r="P21" s="110">
        <v>4355</v>
      </c>
      <c r="Q21" s="110">
        <v>4355</v>
      </c>
      <c r="R21" s="110">
        <v>4355</v>
      </c>
      <c r="S21" s="110">
        <v>4355</v>
      </c>
      <c r="T21" s="110">
        <v>4355</v>
      </c>
      <c r="U21" s="110">
        <v>4355</v>
      </c>
      <c r="V21" s="110">
        <v>4355</v>
      </c>
      <c r="W21" s="110">
        <v>4355</v>
      </c>
      <c r="X21" s="110">
        <v>4355</v>
      </c>
      <c r="Y21" s="110"/>
      <c r="Z21" s="110"/>
      <c r="AA21" s="110"/>
      <c r="AB21" s="111"/>
      <c r="AC21" s="112">
        <f>SUM(H19:AA21)</f>
        <v>296621</v>
      </c>
      <c r="AD21" s="125"/>
    </row>
    <row r="22" ht="17" customHeight="1">
      <c r="A22" s="68"/>
      <c r="B22" t="s" s="95">
        <v>92</v>
      </c>
      <c r="C22" s="68"/>
      <c r="D22" s="68"/>
      <c r="E22" s="68"/>
      <c r="F22" s="96"/>
      <c r="G22" s="65"/>
      <c r="H22" s="97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9"/>
      <c r="AC22" s="133"/>
      <c r="AD22" s="125"/>
    </row>
    <row r="23" ht="17" customHeight="1">
      <c r="A23" s="3"/>
      <c r="B23" t="s" s="29">
        <v>93</v>
      </c>
      <c r="C23" s="3"/>
      <c r="D23" s="3"/>
      <c r="E23" s="3"/>
      <c r="F23" s="61"/>
      <c r="G23" s="65"/>
      <c r="H23" s="101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102"/>
      <c r="AC23" s="126"/>
      <c r="AD23" s="125"/>
    </row>
    <row r="24" ht="17" customHeight="1">
      <c r="A24" s="3"/>
      <c r="B24" t="s" s="29">
        <v>94</v>
      </c>
      <c r="C24" s="3"/>
      <c r="D24" s="3"/>
      <c r="E24" s="3"/>
      <c r="F24" s="61"/>
      <c r="G24" s="65"/>
      <c r="H24" s="101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102"/>
      <c r="AC24" s="126"/>
      <c r="AD24" s="125"/>
    </row>
    <row r="25" ht="17" customHeight="1">
      <c r="A25" s="3"/>
      <c r="B25" t="s" s="29">
        <v>95</v>
      </c>
      <c r="C25" s="3"/>
      <c r="D25" s="3"/>
      <c r="E25" s="3"/>
      <c r="F25" t="s" s="152">
        <v>96</v>
      </c>
      <c r="G25" s="65"/>
      <c r="H25" s="101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102"/>
      <c r="AC25" s="126"/>
      <c r="AD25" s="125"/>
    </row>
    <row r="26" ht="17" customHeight="1">
      <c r="A26" s="3"/>
      <c r="B26" s="3"/>
      <c r="C26" s="3"/>
      <c r="D26" s="3"/>
      <c r="E26" s="3"/>
      <c r="F26" s="61"/>
      <c r="G26" s="65"/>
      <c r="H26" s="101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102"/>
      <c r="AC26" s="126"/>
      <c r="AD26" s="125"/>
    </row>
    <row r="27" ht="17" customHeight="1">
      <c r="A27" s="3"/>
      <c r="B27" s="3"/>
      <c r="C27" s="3"/>
      <c r="D27" s="3"/>
      <c r="E27" s="3"/>
      <c r="F27" s="61"/>
      <c r="G27" s="65"/>
      <c r="H27" s="101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102"/>
      <c r="AC27" s="126"/>
      <c r="AD27" s="125"/>
    </row>
    <row r="28" ht="17" customHeight="1">
      <c r="A28" s="3"/>
      <c r="B28" s="3"/>
      <c r="C28" s="3"/>
      <c r="D28" s="3"/>
      <c r="E28" s="3"/>
      <c r="F28" s="61"/>
      <c r="G28" s="65"/>
      <c r="H28" s="101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102"/>
      <c r="AC28" s="126"/>
      <c r="AD28" s="125"/>
    </row>
    <row r="29" ht="17" customHeight="1">
      <c r="A29" s="3"/>
      <c r="B29" s="3"/>
      <c r="C29" s="3"/>
      <c r="D29" s="3"/>
      <c r="E29" s="3"/>
      <c r="F29" s="61"/>
      <c r="G29" s="65"/>
      <c r="H29" s="101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102"/>
      <c r="AC29" s="126"/>
      <c r="AD29" s="125"/>
    </row>
    <row r="30" ht="17" customHeight="1">
      <c r="A30" t="s" s="29">
        <v>97</v>
      </c>
      <c r="B30" s="3"/>
      <c r="C30" s="3"/>
      <c r="D30" s="3"/>
      <c r="E30" s="3"/>
      <c r="F30" s="61"/>
      <c r="G30" s="65"/>
      <c r="H30" s="101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102"/>
      <c r="AC30" s="126"/>
      <c r="AD30" s="125"/>
    </row>
    <row r="31" ht="17" customHeight="1">
      <c r="A31" s="3"/>
      <c r="B31" t="s" s="29">
        <v>98</v>
      </c>
      <c r="C31" s="3"/>
      <c r="D31" s="3"/>
      <c r="E31" s="3"/>
      <c r="F31" s="85"/>
      <c r="G31" s="65"/>
      <c r="H31" s="101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102"/>
      <c r="AC31" s="126"/>
      <c r="AD31" s="125"/>
    </row>
    <row r="32" ht="17.25" customHeight="1">
      <c r="A32" s="3"/>
      <c r="B32" s="3"/>
      <c r="C32" s="3"/>
      <c r="D32" s="3"/>
      <c r="E32" s="3"/>
      <c r="F32" s="61"/>
      <c r="G32" s="65"/>
      <c r="H32" s="101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102"/>
      <c r="AC32" s="154"/>
      <c r="AD32" s="125"/>
    </row>
    <row r="33" ht="17.5" customHeight="1">
      <c r="A33" s="3"/>
      <c r="B33" s="3"/>
      <c r="C33" s="3"/>
      <c r="D33" s="3"/>
      <c r="E33" s="3"/>
      <c r="F33" s="3"/>
      <c r="G33" s="68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141"/>
      <c r="AD33" s="53"/>
    </row>
    <row r="34" ht="18" customHeight="1">
      <c r="A34" t="s" s="115">
        <v>99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ht="17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ht="17" customHeight="1">
      <c r="A36" s="3"/>
      <c r="B36" t="s" s="142">
        <v>187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ht="17" customHeight="1">
      <c r="A37" s="3"/>
      <c r="B37" s="15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ht="17" customHeight="1">
      <c r="A38" s="3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ht="17" customHeight="1">
      <c r="A39" s="3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ht="17" customHeight="1">
      <c r="A40" s="3"/>
      <c r="B40" s="3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ht="17" customHeight="1">
      <c r="A41" s="3"/>
      <c r="B41" s="3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ht="17" customHeight="1">
      <c r="A42" s="3"/>
      <c r="B42" s="3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ht="17" customHeight="1">
      <c r="A43" s="3"/>
      <c r="B43" s="3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</sheetData>
  <pageMargins left="0" right="0" top="0" bottom="0" header="0" footer="0"/>
  <pageSetup firstPageNumber="1" fitToHeight="1" fitToWidth="1" scale="47" useFirstPageNumber="0" orientation="landscape" pageOrder="downThenOver"/>
  <headerFooter>
    <oddFooter>&amp;"Helvetica,Regular"&amp;11&amp;P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